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20" yWindow="15" windowWidth="20340" windowHeight="7425"/>
  </bookViews>
  <sheets>
    <sheet name="S3" sheetId="1" r:id="rId1"/>
  </sheets>
  <externalReferences>
    <externalReference r:id="rId2"/>
    <externalReference r:id="rId3"/>
  </externalReferences>
  <definedNames>
    <definedName name="_xlnm.Print_Area" localSheetId="0">'S3'!$B$2:$K$58</definedName>
    <definedName name="ＳＣ_50">[1]受変!$BW$150:$BX$166</definedName>
    <definedName name="ＳＣ_60">[1]受変!$BY$150:$BZ$166</definedName>
    <definedName name="階高" localSheetId="0">[2]低幹!$CJ$109:$CN$128</definedName>
    <definedName name="階高">[1]引込!$CG$15:$CH$34</definedName>
    <definedName name="気象">[2]低幹!$FL$87:$FO$166</definedName>
    <definedName name="電気料金">[1]受変!$BV$11:$CA$21</definedName>
    <definedName name="飽和蒸気圧" localSheetId="0">'S3'!$I$31:$J$41</definedName>
  </definedNames>
  <calcPr calcId="145621"/>
</workbook>
</file>

<file path=xl/calcChain.xml><?xml version="1.0" encoding="utf-8"?>
<calcChain xmlns="http://schemas.openxmlformats.org/spreadsheetml/2006/main">
  <c r="D29" i="1" l="1"/>
  <c r="F35" i="1"/>
  <c r="W46" i="1" l="1"/>
  <c r="E34" i="1"/>
  <c r="Q53" i="1"/>
  <c r="P53" i="1"/>
  <c r="Q52" i="1"/>
  <c r="P52" i="1"/>
  <c r="Q51" i="1"/>
  <c r="P51" i="1"/>
  <c r="W48" i="1"/>
  <c r="X48" i="1" s="1"/>
  <c r="X46" i="1"/>
  <c r="T44" i="1"/>
  <c r="S44" i="1"/>
  <c r="S38" i="1"/>
  <c r="O38" i="1"/>
  <c r="S37" i="1"/>
  <c r="T37" i="1" s="1"/>
  <c r="O37" i="1"/>
  <c r="M33" i="1"/>
  <c r="J2" i="1"/>
  <c r="D46" i="1" l="1"/>
  <c r="D45" i="1"/>
  <c r="P37" i="1"/>
  <c r="R37" i="1" s="1"/>
  <c r="V37" i="1"/>
  <c r="U37" i="1"/>
  <c r="U44" i="1" s="1"/>
  <c r="I45" i="1"/>
  <c r="Q37" i="1" l="1"/>
  <c r="Q44" i="1" s="1"/>
  <c r="P44" i="1"/>
  <c r="O44" i="1"/>
  <c r="E44" i="1" l="1"/>
  <c r="E49" i="1" s="1"/>
  <c r="E56" i="1" l="1"/>
  <c r="E50" i="1"/>
  <c r="O51" i="1"/>
  <c r="O52" i="1" s="1"/>
  <c r="O53" i="1" s="1"/>
  <c r="D51" i="1" s="1"/>
</calcChain>
</file>

<file path=xl/sharedStrings.xml><?xml version="1.0" encoding="utf-8"?>
<sst xmlns="http://schemas.openxmlformats.org/spreadsheetml/2006/main" count="67" uniqueCount="55">
  <si>
    <t>△</t>
    <phoneticPr fontId="8"/>
  </si>
  <si>
    <t xml:space="preserve">No.      </t>
    <phoneticPr fontId="8"/>
  </si>
  <si>
    <t xml:space="preserve"> 　　貴社名を入力して下さい</t>
    <phoneticPr fontId="3"/>
  </si>
  <si>
    <t>件 名</t>
    <rPh sb="0" eb="1">
      <t>ケン</t>
    </rPh>
    <rPh sb="2" eb="3">
      <t>メイ</t>
    </rPh>
    <phoneticPr fontId="8"/>
  </si>
  <si>
    <t xml:space="preserve"> 物件名を入力して下さい</t>
    <phoneticPr fontId="8"/>
  </si>
  <si>
    <t>担 当</t>
    <phoneticPr fontId="8"/>
  </si>
  <si>
    <t>サイン</t>
    <phoneticPr fontId="8"/>
  </si>
  <si>
    <t>　室 内 換 気 風 量 計 算</t>
    <rPh sb="1" eb="2">
      <t>シツ</t>
    </rPh>
    <rPh sb="3" eb="4">
      <t>ナイ</t>
    </rPh>
    <rPh sb="5" eb="6">
      <t>カン</t>
    </rPh>
    <rPh sb="7" eb="8">
      <t>キ</t>
    </rPh>
    <rPh sb="9" eb="10">
      <t>カゼ</t>
    </rPh>
    <rPh sb="11" eb="12">
      <t>リョウ</t>
    </rPh>
    <rPh sb="13" eb="14">
      <t>ケイ</t>
    </rPh>
    <rPh sb="15" eb="16">
      <t>ザン</t>
    </rPh>
    <phoneticPr fontId="8"/>
  </si>
  <si>
    <t>Electro Systems Engineering SERVICE</t>
    <phoneticPr fontId="8"/>
  </si>
  <si>
    <r>
      <t>　◆</t>
    </r>
    <r>
      <rPr>
        <b/>
        <sz val="11"/>
        <rFont val="ＭＳ 明朝"/>
        <family val="1"/>
        <charset val="128"/>
      </rPr>
      <t>概　要</t>
    </r>
    <rPh sb="2" eb="3">
      <t>オオムネ</t>
    </rPh>
    <rPh sb="4" eb="5">
      <t>ヨウ</t>
    </rPh>
    <phoneticPr fontId="8"/>
  </si>
  <si>
    <t>　　　建物内閉空間に於ける発熱源による室内空気の温度上昇計算値より換気量を求める。</t>
    <rPh sb="3" eb="5">
      <t>タテモノ</t>
    </rPh>
    <rPh sb="5" eb="6">
      <t>ナイ</t>
    </rPh>
    <rPh sb="6" eb="7">
      <t>ヘイ</t>
    </rPh>
    <rPh sb="7" eb="9">
      <t>クウカン</t>
    </rPh>
    <rPh sb="10" eb="11">
      <t>オ</t>
    </rPh>
    <rPh sb="13" eb="15">
      <t>ハツネツ</t>
    </rPh>
    <rPh sb="15" eb="16">
      <t>ミナモト</t>
    </rPh>
    <rPh sb="19" eb="21">
      <t>シツナイ</t>
    </rPh>
    <rPh sb="21" eb="23">
      <t>クウキ</t>
    </rPh>
    <rPh sb="24" eb="26">
      <t>オンド</t>
    </rPh>
    <rPh sb="26" eb="28">
      <t>ジョウショウ</t>
    </rPh>
    <rPh sb="28" eb="30">
      <t>ケイサン</t>
    </rPh>
    <rPh sb="30" eb="31">
      <t>チ</t>
    </rPh>
    <rPh sb="33" eb="35">
      <t>カンキ</t>
    </rPh>
    <rPh sb="35" eb="36">
      <t>リョウ</t>
    </rPh>
    <rPh sb="37" eb="38">
      <t>モト</t>
    </rPh>
    <phoneticPr fontId="8"/>
  </si>
  <si>
    <r>
      <t>　◆</t>
    </r>
    <r>
      <rPr>
        <b/>
        <sz val="11"/>
        <rFont val="ＭＳ 明朝"/>
        <family val="1"/>
        <charset val="128"/>
      </rPr>
      <t>室内空気の温度上昇式</t>
    </r>
    <rPh sb="2" eb="4">
      <t>シツナイ</t>
    </rPh>
    <rPh sb="4" eb="6">
      <t>クウキ</t>
    </rPh>
    <rPh sb="7" eb="9">
      <t>オンド</t>
    </rPh>
    <rPh sb="9" eb="11">
      <t>ジョウショウ</t>
    </rPh>
    <rPh sb="11" eb="12">
      <t>シキ</t>
    </rPh>
    <phoneticPr fontId="8"/>
  </si>
  <si>
    <t xml:space="preserve"> 1.基本計算式　Ｑ＝ｍｃＴ　　　Ｑ：発熱量[Ｊ]　　ｍ：質　量[ｇ]</t>
    <phoneticPr fontId="8"/>
  </si>
  <si>
    <r>
      <t xml:space="preserve"> 　  　 　　　　　　　　　　　</t>
    </r>
    <r>
      <rPr>
        <sz val="11"/>
        <rFont val="HG明朝B"/>
        <family val="1"/>
        <charset val="128"/>
      </rPr>
      <t xml:space="preserve"> </t>
    </r>
    <r>
      <rPr>
        <sz val="10"/>
        <rFont val="HG明朝B"/>
        <family val="1"/>
        <charset val="128"/>
      </rPr>
      <t>ｃ：比　熱[Cp/J･K</t>
    </r>
    <r>
      <rPr>
        <vertAlign val="superscript"/>
        <sz val="10"/>
        <rFont val="HG明朝B"/>
        <family val="1"/>
        <charset val="128"/>
      </rPr>
      <t>-1</t>
    </r>
    <r>
      <rPr>
        <sz val="10"/>
        <rFont val="HG明朝B"/>
        <family val="1"/>
        <charset val="128"/>
      </rPr>
      <t>･g</t>
    </r>
    <r>
      <rPr>
        <vertAlign val="superscript"/>
        <sz val="10"/>
        <rFont val="HG明朝B"/>
        <family val="1"/>
        <charset val="128"/>
      </rPr>
      <t>-1</t>
    </r>
    <r>
      <rPr>
        <sz val="10"/>
        <rFont val="HG明朝B"/>
        <family val="1"/>
        <charset val="128"/>
      </rPr>
      <t>]　　Ｔ：熱力学温度[Ｋ]</t>
    </r>
    <rPh sb="41" eb="44">
      <t>ネツリキガク</t>
    </rPh>
    <rPh sb="44" eb="46">
      <t>オンド</t>
    </rPh>
    <phoneticPr fontId="8"/>
  </si>
  <si>
    <t xml:space="preserve"> 2.実施計算式　∑Ｑ＝ｍ(ｃｗ＋ｃａ)Ｔより　　　Ｔ＝∑Ｑ／(ｃｗ＋ｃａ)・ｍ</t>
    <phoneticPr fontId="8"/>
  </si>
  <si>
    <t>　　　　　　　　ｍ：ｔ[℃]空気１[ｍ3]の質量[ｇ]</t>
    <phoneticPr fontId="8"/>
  </si>
  <si>
    <t>　　　　　　　　　　(32×0.208＋28×0.792)×(1000/22.4141)×273/(273＋t[℃]) [ｇ]</t>
    <phoneticPr fontId="8"/>
  </si>
  <si>
    <t>　　 　　　　　　　　32：酸素の分子量[ｇ]，28：窒素の分子量[ｇ]</t>
    <phoneticPr fontId="8"/>
  </si>
  <si>
    <t>　　　　  　　　　∑Ｑ：Ｑ1　電気機器負荷Ｋｗ＝1000[Ｊ/ｓ]</t>
    <phoneticPr fontId="8"/>
  </si>
  <si>
    <t>　　　  　　　　　　　　Ｑ2　人体発熱負荷(工場軽作業40[℃])＝200[Kcal/h･人]</t>
    <phoneticPr fontId="8"/>
  </si>
  <si>
    <t>　　　  　　　　　　　　Ｑ3　変圧器以外の発熱機器負荷Ｋｗ   ＝1000[Ｊ/ｓ]</t>
    <phoneticPr fontId="8"/>
  </si>
  <si>
    <t>　　相対湿度(Relative humidity) ψ＝100(h/hs)　h:水蒸気の分圧、hs:飽和蒸気の分圧</t>
    <phoneticPr fontId="8"/>
  </si>
  <si>
    <t>　　　(例) 50[℃],相対湿度60[％]の場合、右表より飽和蒸気圧=0.1313[p/atm]</t>
    <phoneticPr fontId="8"/>
  </si>
  <si>
    <r>
      <t>　　　　　 ｃｗ＋ｃａ＝{4.18×0.1313×0.60}+{1.006×(1-0.1313×0.60)}≒1.1256 [Cp/J･K-1･g</t>
    </r>
    <r>
      <rPr>
        <vertAlign val="superscript"/>
        <sz val="10"/>
        <rFont val="HG明朝B"/>
        <family val="1"/>
        <charset val="128"/>
      </rPr>
      <t>-1</t>
    </r>
    <r>
      <rPr>
        <sz val="10"/>
        <rFont val="HG明朝B"/>
        <family val="1"/>
        <charset val="128"/>
      </rPr>
      <t>]</t>
    </r>
    <phoneticPr fontId="8"/>
  </si>
  <si>
    <r>
      <t>飽和蒸気圧[g･cm</t>
    </r>
    <r>
      <rPr>
        <vertAlign val="superscript"/>
        <sz val="10"/>
        <rFont val="Meiryo UI"/>
        <family val="3"/>
        <charset val="128"/>
      </rPr>
      <t>3</t>
    </r>
    <r>
      <rPr>
        <sz val="10"/>
        <rFont val="Meiryo UI"/>
        <family val="3"/>
        <charset val="128"/>
      </rPr>
      <t>]</t>
    </r>
    <phoneticPr fontId="8"/>
  </si>
  <si>
    <t>室の間口[ｍ]</t>
    <rPh sb="0" eb="1">
      <t>シツ</t>
    </rPh>
    <rPh sb="2" eb="4">
      <t>マグチ</t>
    </rPh>
    <phoneticPr fontId="8"/>
  </si>
  <si>
    <t>t/℃</t>
    <phoneticPr fontId="8"/>
  </si>
  <si>
    <t>p/atm</t>
    <phoneticPr fontId="8"/>
  </si>
  <si>
    <t>室の奥行[ｍ]</t>
    <rPh sb="0" eb="1">
      <t>シツ</t>
    </rPh>
    <rPh sb="2" eb="4">
      <t>オクユキ</t>
    </rPh>
    <phoneticPr fontId="8"/>
  </si>
  <si>
    <t>天井高さ[ｍ]</t>
    <rPh sb="0" eb="2">
      <t>テンジョウ</t>
    </rPh>
    <rPh sb="2" eb="3">
      <t>タカ</t>
    </rPh>
    <phoneticPr fontId="8"/>
  </si>
  <si>
    <r>
      <t>設置機器他[ｍ</t>
    </r>
    <r>
      <rPr>
        <vertAlign val="superscript"/>
        <sz val="11"/>
        <rFont val="Meiryo UI"/>
        <family val="3"/>
        <charset val="128"/>
      </rPr>
      <t>3</t>
    </r>
    <r>
      <rPr>
        <sz val="10"/>
        <rFont val="Meiryo UI"/>
        <family val="3"/>
        <charset val="128"/>
      </rPr>
      <t>]</t>
    </r>
    <rPh sb="0" eb="2">
      <t>セッチ</t>
    </rPh>
    <rPh sb="2" eb="4">
      <t>キキ</t>
    </rPh>
    <rPh sb="4" eb="5">
      <t>ホカ</t>
    </rPh>
    <phoneticPr fontId="8"/>
  </si>
  <si>
    <t>SS設置階</t>
    <rPh sb="2" eb="4">
      <t>セッチ</t>
    </rPh>
    <rPh sb="4" eb="5">
      <t>カイ</t>
    </rPh>
    <phoneticPr fontId="3"/>
  </si>
  <si>
    <r>
      <t>室内空気量[ｍ</t>
    </r>
    <r>
      <rPr>
        <vertAlign val="superscript"/>
        <sz val="11"/>
        <rFont val="Meiryo UI"/>
        <family val="3"/>
        <charset val="128"/>
      </rPr>
      <t>3</t>
    </r>
    <r>
      <rPr>
        <sz val="10"/>
        <rFont val="Meiryo UI"/>
        <family val="3"/>
        <charset val="128"/>
      </rPr>
      <t>]</t>
    </r>
    <rPh sb="0" eb="2">
      <t>シツナイ</t>
    </rPh>
    <rPh sb="2" eb="4">
      <t>クウキ</t>
    </rPh>
    <rPh sb="4" eb="5">
      <t>リョウ</t>
    </rPh>
    <phoneticPr fontId="8"/>
  </si>
  <si>
    <t>外気温度[℃]</t>
    <rPh sb="0" eb="2">
      <t>ガイキ</t>
    </rPh>
    <rPh sb="2" eb="4">
      <t>オンド</t>
    </rPh>
    <phoneticPr fontId="8"/>
  </si>
  <si>
    <t>相対湿度[％]</t>
    <rPh sb="0" eb="2">
      <t>ソウタイ</t>
    </rPh>
    <rPh sb="2" eb="4">
      <t>シツド</t>
    </rPh>
    <phoneticPr fontId="8"/>
  </si>
  <si>
    <t>Ｃｗ</t>
    <phoneticPr fontId="8"/>
  </si>
  <si>
    <t>Ｃａ</t>
    <phoneticPr fontId="8"/>
  </si>
  <si>
    <t>許容室温[℃]</t>
    <rPh sb="0" eb="2">
      <t>キョヨウ</t>
    </rPh>
    <rPh sb="2" eb="4">
      <t>シツオン</t>
    </rPh>
    <phoneticPr fontId="8"/>
  </si>
  <si>
    <t>発熱量[KW/h]</t>
    <rPh sb="0" eb="2">
      <t>ハツネツ</t>
    </rPh>
    <rPh sb="2" eb="3">
      <t>リョウ</t>
    </rPh>
    <phoneticPr fontId="8"/>
  </si>
  <si>
    <t>Q</t>
    <phoneticPr fontId="8"/>
  </si>
  <si>
    <t>ｍ</t>
    <phoneticPr fontId="8"/>
  </si>
  <si>
    <t>Cw+Ca</t>
    <phoneticPr fontId="8"/>
  </si>
  <si>
    <t>温度上昇[℃/h]</t>
    <rPh sb="0" eb="2">
      <t>オンド</t>
    </rPh>
    <rPh sb="2" eb="4">
      <t>ジョウショウ</t>
    </rPh>
    <phoneticPr fontId="8"/>
  </si>
  <si>
    <t xml:space="preserve"> 換気設備なし</t>
    <rPh sb="1" eb="3">
      <t>カンキ</t>
    </rPh>
    <rPh sb="3" eb="5">
      <t>セツビ</t>
    </rPh>
    <phoneticPr fontId="8"/>
  </si>
  <si>
    <r>
      <t>必要換気量[ｍ</t>
    </r>
    <r>
      <rPr>
        <vertAlign val="superscript"/>
        <sz val="11"/>
        <rFont val="Meiryo UI"/>
        <family val="3"/>
        <charset val="128"/>
      </rPr>
      <t>3</t>
    </r>
    <r>
      <rPr>
        <sz val="10"/>
        <rFont val="Meiryo UI"/>
        <family val="3"/>
        <charset val="128"/>
      </rPr>
      <t>/h]</t>
    </r>
    <rPh sb="0" eb="2">
      <t>ヒツヨウ</t>
    </rPh>
    <rPh sb="2" eb="4">
      <t>カンキ</t>
    </rPh>
    <rPh sb="4" eb="5">
      <t>リョウ</t>
    </rPh>
    <phoneticPr fontId="8"/>
  </si>
  <si>
    <t>換気回数[回/h]</t>
    <rPh sb="0" eb="2">
      <t>カンキ</t>
    </rPh>
    <rPh sb="2" eb="4">
      <t>カイスウ</t>
    </rPh>
    <rPh sb="5" eb="6">
      <t>カイ</t>
    </rPh>
    <phoneticPr fontId="8"/>
  </si>
  <si>
    <t>有効開口率[％]</t>
    <phoneticPr fontId="8"/>
  </si>
  <si>
    <t xml:space="preserve"> 給排気ガラリ</t>
    <rPh sb="1" eb="2">
      <t>キュウ</t>
    </rPh>
    <rPh sb="2" eb="4">
      <t>ハイキ</t>
    </rPh>
    <phoneticPr fontId="8"/>
  </si>
  <si>
    <t>気流面速度[m/s]</t>
    <phoneticPr fontId="8"/>
  </si>
  <si>
    <r>
      <t>全断面積[ｍ</t>
    </r>
    <r>
      <rPr>
        <vertAlign val="superscript"/>
        <sz val="11"/>
        <rFont val="Meiryo UI"/>
        <family val="3"/>
        <charset val="128"/>
      </rPr>
      <t>2</t>
    </r>
    <r>
      <rPr>
        <sz val="10"/>
        <rFont val="Meiryo UI"/>
        <family val="3"/>
        <charset val="128"/>
      </rPr>
      <t>]</t>
    </r>
    <rPh sb="0" eb="1">
      <t>ゼン</t>
    </rPh>
    <rPh sb="1" eb="4">
      <t>ダンメンセキ</t>
    </rPh>
    <phoneticPr fontId="8"/>
  </si>
  <si>
    <t>備　　　　　　考</t>
    <rPh sb="0" eb="1">
      <t>ソナエ</t>
    </rPh>
    <rPh sb="7" eb="8">
      <t>コウ</t>
    </rPh>
    <phoneticPr fontId="3"/>
  </si>
  <si>
    <r>
      <t xml:space="preserve">              ｃｗ：水　の定圧比熱容量[Cp/J･K</t>
    </r>
    <r>
      <rPr>
        <vertAlign val="superscript"/>
        <sz val="10"/>
        <rFont val="HG明朝B"/>
        <family val="1"/>
        <charset val="128"/>
      </rPr>
      <t>-1</t>
    </r>
    <r>
      <rPr>
        <sz val="10"/>
        <rFont val="HG明朝B"/>
        <family val="1"/>
        <charset val="128"/>
      </rPr>
      <t>･g</t>
    </r>
    <r>
      <rPr>
        <vertAlign val="superscript"/>
        <sz val="10"/>
        <rFont val="HG明朝B"/>
        <family val="1"/>
        <charset val="128"/>
      </rPr>
      <t>-1</t>
    </r>
    <r>
      <rPr>
        <sz val="10"/>
        <rFont val="HG明朝B"/>
        <family val="1"/>
        <charset val="128"/>
      </rPr>
      <t>]</t>
    </r>
    <phoneticPr fontId="8"/>
  </si>
  <si>
    <t xml:space="preserve">   ｃｗ＝4.18 (at 50[℃])</t>
    <phoneticPr fontId="3"/>
  </si>
  <si>
    <r>
      <t>　　  　　　　ｃａ：空気の定圧比熱容量[Cp/J･K</t>
    </r>
    <r>
      <rPr>
        <vertAlign val="superscript"/>
        <sz val="10"/>
        <rFont val="HG明朝B"/>
        <family val="1"/>
        <charset val="128"/>
      </rPr>
      <t>-1</t>
    </r>
    <r>
      <rPr>
        <sz val="10"/>
        <rFont val="HG明朝B"/>
        <family val="1"/>
        <charset val="128"/>
      </rPr>
      <t>･g</t>
    </r>
    <r>
      <rPr>
        <vertAlign val="superscript"/>
        <sz val="10"/>
        <rFont val="HG明朝B"/>
        <family val="1"/>
        <charset val="128"/>
      </rPr>
      <t>-1</t>
    </r>
    <r>
      <rPr>
        <sz val="10"/>
        <rFont val="HG明朝B"/>
        <family val="1"/>
        <charset val="128"/>
      </rPr>
      <t>] 空気(Dry air)</t>
    </r>
    <phoneticPr fontId="8"/>
  </si>
  <si>
    <t xml:space="preserve">   ｃａ＝1.006(at 20[℃])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</si>
</sst>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0_ "/>
    <numFmt numFmtId="177" formatCode="0.000000_ "/>
    <numFmt numFmtId="178" formatCode="0_ "/>
    <numFmt numFmtId="179" formatCode="0.00000_ "/>
    <numFmt numFmtId="180" formatCode="0.0_ "/>
    <numFmt numFmtId="181" formatCode="#,##0.0_ "/>
    <numFmt numFmtId="182" formatCode="#,##0.0_);[Red]\(#,##0.0\)"/>
    <numFmt numFmtId="183" formatCode="0.000_ "/>
    <numFmt numFmtId="184" formatCode="0.0000_);[Red]\(0.0000\)"/>
    <numFmt numFmtId="185" formatCode="0.00_ "/>
  </numFmts>
  <fonts count="47" x14ac:knownFonts="1">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11"/>
      <name val="ＭＳ 明朝"/>
      <family val="1"/>
      <charset val="128"/>
    </font>
    <font>
      <sz val="1"/>
      <color theme="0"/>
      <name val="ＭＳ Ｐゴシック"/>
      <family val="3"/>
      <charset val="128"/>
    </font>
    <font>
      <b/>
      <sz val="10"/>
      <name val="ＭＳ Ｐ明朝"/>
      <family val="1"/>
      <charset val="128"/>
    </font>
    <font>
      <u/>
      <sz val="11"/>
      <name val="ＭＳ 明朝"/>
      <family val="1"/>
      <charset val="128"/>
    </font>
    <font>
      <sz val="6"/>
      <name val="ＭＳ Ｐゴシック"/>
      <family val="3"/>
      <charset val="128"/>
    </font>
    <font>
      <b/>
      <sz val="14"/>
      <color indexed="10"/>
      <name val="ＭＳ Ｐ明朝"/>
      <family val="1"/>
      <charset val="128"/>
    </font>
    <font>
      <b/>
      <sz val="12"/>
      <color indexed="10"/>
      <name val="ＭＳ Ｐ明朝"/>
      <family val="1"/>
      <charset val="128"/>
    </font>
    <font>
      <sz val="9"/>
      <name val="ＭＳ 明朝"/>
      <family val="1"/>
      <charset val="128"/>
    </font>
    <font>
      <b/>
      <sz val="11"/>
      <color indexed="10"/>
      <name val="ＭＳ 明朝"/>
      <family val="1"/>
      <charset val="128"/>
    </font>
    <font>
      <sz val="10"/>
      <name val="ＭＳ 明朝"/>
      <family val="1"/>
      <charset val="128"/>
    </font>
    <font>
      <sz val="9"/>
      <name val="ＭＳ ゴシック"/>
      <family val="3"/>
      <charset val="128"/>
    </font>
    <font>
      <b/>
      <sz val="10"/>
      <name val="ＭＳ Ｐゴシック"/>
      <family val="3"/>
      <charset val="128"/>
    </font>
    <font>
      <b/>
      <sz val="12"/>
      <color indexed="9"/>
      <name val="ＭＳ 明朝"/>
      <family val="1"/>
      <charset val="128"/>
    </font>
    <font>
      <sz val="11"/>
      <color indexed="9"/>
      <name val="ＭＳ 明朝"/>
      <family val="1"/>
      <charset val="128"/>
    </font>
    <font>
      <b/>
      <i/>
      <sz val="10"/>
      <color indexed="9"/>
      <name val="Times New Roman"/>
      <family val="1"/>
    </font>
    <font>
      <b/>
      <sz val="11"/>
      <name val="ＭＳ 明朝"/>
      <family val="1"/>
      <charset val="128"/>
    </font>
    <font>
      <sz val="10"/>
      <name val="HG明朝B"/>
      <family val="1"/>
      <charset val="128"/>
    </font>
    <font>
      <sz val="11"/>
      <name val="HG明朝B"/>
      <family val="1"/>
      <charset val="128"/>
    </font>
    <font>
      <vertAlign val="superscript"/>
      <sz val="10"/>
      <name val="HG明朝B"/>
      <family val="1"/>
      <charset val="128"/>
    </font>
    <font>
      <sz val="8"/>
      <name val="ＭＳ 明朝"/>
      <family val="1"/>
      <charset val="128"/>
    </font>
    <font>
      <b/>
      <sz val="10"/>
      <name val="ＭＳ 明朝"/>
      <family val="1"/>
      <charset val="128"/>
    </font>
    <font>
      <sz val="10"/>
      <name val="ＭＳ Ｐゴシック"/>
      <family val="3"/>
      <charset val="128"/>
    </font>
    <font>
      <sz val="10"/>
      <name val="Meiryo UI"/>
      <family val="3"/>
      <charset val="128"/>
    </font>
    <font>
      <sz val="9.5"/>
      <name val="Meiryo UI"/>
      <family val="3"/>
      <charset val="128"/>
    </font>
    <font>
      <vertAlign val="superscript"/>
      <sz val="10"/>
      <name val="Meiryo UI"/>
      <family val="3"/>
      <charset val="128"/>
    </font>
    <font>
      <b/>
      <sz val="10"/>
      <name val="Times New Roman"/>
      <family val="1"/>
    </font>
    <font>
      <vertAlign val="superscript"/>
      <sz val="11"/>
      <name val="Meiryo UI"/>
      <family val="3"/>
      <charset val="128"/>
    </font>
    <font>
      <sz val="8"/>
      <name val="Meiryo UI"/>
      <family val="3"/>
      <charset val="128"/>
    </font>
    <font>
      <sz val="8"/>
      <name val="ＭＳ Ｐゴシック"/>
      <family val="3"/>
      <charset val="128"/>
    </font>
    <font>
      <sz val="8"/>
      <color rgb="FF002060"/>
      <name val="Meiryo UI"/>
      <family val="3"/>
      <charset val="128"/>
    </font>
    <font>
      <sz val="10"/>
      <name val="ＭＳ Ｐ明朝"/>
      <family val="1"/>
      <charset val="128"/>
    </font>
    <font>
      <sz val="9"/>
      <name val="ＭＳ Ｐゴシック"/>
      <family val="3"/>
      <charset val="128"/>
    </font>
    <font>
      <sz val="6"/>
      <name val="ＭＳ 明朝"/>
      <family val="1"/>
      <charset val="128"/>
    </font>
    <font>
      <sz val="6"/>
      <name val="Meiryo UI"/>
      <family val="3"/>
      <charset val="128"/>
    </font>
    <font>
      <sz val="9"/>
      <color rgb="FFC00000"/>
      <name val="ＭＳ 明朝"/>
      <family val="1"/>
      <charset val="128"/>
    </font>
    <font>
      <sz val="1"/>
      <name val="ＭＳ 明朝"/>
      <family val="1"/>
      <charset val="128"/>
    </font>
    <font>
      <b/>
      <sz val="16"/>
      <color indexed="10"/>
      <name val="ＭＳ Ｐ明朝"/>
      <family val="1"/>
      <charset val="128"/>
    </font>
    <font>
      <sz val="11"/>
      <name val="Meiryo UI"/>
      <family val="3"/>
      <charset val="128"/>
    </font>
    <font>
      <sz val="9"/>
      <color theme="1"/>
      <name val="メイリオ"/>
      <family val="3"/>
      <charset val="128"/>
    </font>
    <font>
      <u/>
      <sz val="16.5"/>
      <color indexed="12"/>
      <name val="ＭＳ Ｐゴシック"/>
      <family val="3"/>
      <charset val="128"/>
    </font>
    <font>
      <sz val="10"/>
      <color theme="1"/>
      <name val="ＭＳ 明朝"/>
      <family val="2"/>
      <charset val="128"/>
    </font>
    <font>
      <sz val="11"/>
      <color theme="1"/>
      <name val="ＭＳ Ｐゴシック"/>
      <family val="3"/>
      <charset val="128"/>
      <scheme val="minor"/>
    </font>
    <font>
      <sz val="9"/>
      <color rgb="FFFF0000"/>
      <name val="ＭＳ 明朝"/>
      <family val="1"/>
      <charset val="128"/>
    </font>
  </fonts>
  <fills count="2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theme="0" tint="-4.9989318521683403E-2"/>
      </patternFill>
    </fill>
    <fill>
      <patternFill patternType="solid">
        <fgColor theme="0" tint="-0.14999847407452621"/>
        <bgColor indexed="64"/>
      </patternFill>
    </fill>
    <fill>
      <patternFill patternType="solid">
        <fgColor theme="0"/>
        <bgColor theme="0" tint="-4.9989318521683403E-2"/>
      </patternFill>
    </fill>
    <fill>
      <patternFill patternType="solid">
        <fgColor indexed="31"/>
        <bgColor indexed="64"/>
      </patternFill>
    </fill>
    <fill>
      <patternFill patternType="solid">
        <fgColor theme="0" tint="-4.9989318521683403E-2"/>
        <bgColor indexed="64"/>
      </patternFill>
    </fill>
    <fill>
      <patternFill patternType="solid">
        <fgColor theme="0"/>
        <bgColor theme="0"/>
      </patternFill>
    </fill>
    <fill>
      <patternFill patternType="solid">
        <fgColor rgb="FFFFFFC8"/>
        <bgColor indexed="64"/>
      </patternFill>
    </fill>
    <fill>
      <patternFill patternType="solid">
        <fgColor theme="0"/>
        <bgColor rgb="FFCCCCFF"/>
      </patternFill>
    </fill>
    <fill>
      <patternFill patternType="solid">
        <fgColor theme="0"/>
        <bgColor indexed="31"/>
      </patternFill>
    </fill>
    <fill>
      <patternFill patternType="solid">
        <fgColor theme="0"/>
        <bgColor indexed="26"/>
      </patternFill>
    </fill>
    <fill>
      <patternFill patternType="solid">
        <fgColor rgb="FFFFFFB4"/>
        <bgColor indexed="64"/>
      </patternFill>
    </fill>
    <fill>
      <patternFill patternType="solid">
        <fgColor rgb="FFFFFFB4"/>
        <bgColor rgb="FFFFFF99"/>
      </patternFill>
    </fill>
    <fill>
      <patternFill patternType="solid">
        <fgColor theme="0" tint="-4.9989318521683403E-2"/>
        <bgColor theme="0"/>
      </patternFill>
    </fill>
    <fill>
      <patternFill patternType="solid">
        <fgColor theme="0" tint="-4.9989318521683403E-2"/>
        <bgColor rgb="FFCCCCFF"/>
      </patternFill>
    </fill>
    <fill>
      <patternFill patternType="solid">
        <fgColor theme="0" tint="-4.9989318521683403E-2"/>
        <bgColor indexed="31"/>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top style="thin">
        <color indexed="64"/>
      </top>
      <bottom style="medium">
        <color indexed="64"/>
      </bottom>
      <diagonal/>
    </border>
    <border>
      <left/>
      <right style="thin">
        <color indexed="64"/>
      </right>
      <top style="thin">
        <color auto="1"/>
      </top>
      <bottom style="medium">
        <color indexed="64"/>
      </bottom>
      <diagonal/>
    </border>
    <border>
      <left style="thin">
        <color auto="1"/>
      </left>
      <right/>
      <top style="medium">
        <color indexed="64"/>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1" fillId="0" borderId="0"/>
    <xf numFmtId="0" fontId="43" fillId="0" borderId="0" applyNumberFormat="0" applyFill="0" applyBorder="0" applyAlignment="0" applyProtection="0">
      <alignment vertical="top"/>
      <protection locked="0"/>
    </xf>
    <xf numFmtId="0" fontId="44" fillId="0" borderId="0">
      <alignment vertical="center"/>
    </xf>
    <xf numFmtId="0" fontId="1" fillId="0" borderId="0">
      <alignment vertical="center"/>
    </xf>
    <xf numFmtId="0" fontId="45" fillId="0" borderId="0">
      <alignment vertical="center"/>
    </xf>
  </cellStyleXfs>
  <cellXfs count="168">
    <xf numFmtId="0" fontId="0" fillId="0" borderId="0" xfId="0">
      <alignment vertical="center"/>
    </xf>
    <xf numFmtId="0" fontId="2" fillId="2" borderId="7" xfId="1" applyFont="1" applyFill="1" applyBorder="1" applyAlignment="1" applyProtection="1">
      <alignment horizontal="center" vertical="center" shrinkToFit="1"/>
      <protection hidden="1"/>
    </xf>
    <xf numFmtId="0" fontId="11" fillId="2" borderId="10" xfId="1" applyFont="1" applyFill="1" applyBorder="1" applyAlignment="1" applyProtection="1">
      <alignment horizontal="center" vertical="center"/>
      <protection hidden="1"/>
    </xf>
    <xf numFmtId="0" fontId="16" fillId="3" borderId="11" xfId="1" applyFont="1" applyFill="1" applyBorder="1" applyAlignment="1" applyProtection="1">
      <alignment horizontal="left" vertical="center"/>
      <protection hidden="1"/>
    </xf>
    <xf numFmtId="0" fontId="18" fillId="3" borderId="13" xfId="1" applyFont="1" applyFill="1" applyBorder="1" applyAlignment="1" applyProtection="1">
      <alignment horizontal="right" vertical="center"/>
      <protection hidden="1"/>
    </xf>
    <xf numFmtId="49" fontId="4" fillId="2" borderId="14" xfId="1" applyNumberFormat="1" applyFont="1" applyFill="1" applyBorder="1" applyAlignment="1" applyProtection="1">
      <alignment horizontal="left"/>
      <protection hidden="1"/>
    </xf>
    <xf numFmtId="0" fontId="13" fillId="2" borderId="15" xfId="1" applyFont="1" applyFill="1" applyBorder="1" applyAlignment="1" applyProtection="1">
      <alignment horizontal="left"/>
      <protection hidden="1"/>
    </xf>
    <xf numFmtId="0" fontId="13" fillId="2" borderId="16" xfId="1" applyFont="1" applyFill="1" applyBorder="1" applyAlignment="1" applyProtection="1">
      <alignment horizontal="left"/>
      <protection hidden="1"/>
    </xf>
    <xf numFmtId="0" fontId="20" fillId="2" borderId="14" xfId="1" applyFont="1" applyFill="1" applyBorder="1" applyAlignment="1" applyProtection="1">
      <alignment horizontal="left"/>
      <protection hidden="1"/>
    </xf>
    <xf numFmtId="49" fontId="13" fillId="2" borderId="14" xfId="1" applyNumberFormat="1" applyFont="1" applyFill="1" applyBorder="1" applyAlignment="1" applyProtection="1">
      <alignment horizontal="left"/>
      <protection hidden="1"/>
    </xf>
    <xf numFmtId="49" fontId="13" fillId="2" borderId="15" xfId="1" applyNumberFormat="1" applyFont="1" applyFill="1" applyBorder="1" applyAlignment="1" applyProtection="1">
      <alignment horizontal="left"/>
      <protection hidden="1"/>
    </xf>
    <xf numFmtId="49" fontId="13" fillId="2" borderId="16" xfId="1" applyNumberFormat="1" applyFont="1" applyFill="1" applyBorder="1" applyAlignment="1" applyProtection="1">
      <alignment horizontal="left"/>
      <protection hidden="1"/>
    </xf>
    <xf numFmtId="0" fontId="20" fillId="2" borderId="15" xfId="1" applyFont="1" applyFill="1" applyBorder="1" applyAlignment="1" applyProtection="1">
      <alignment horizontal="left"/>
      <protection hidden="1"/>
    </xf>
    <xf numFmtId="0" fontId="13" fillId="2" borderId="14" xfId="1" applyFont="1" applyFill="1" applyBorder="1" applyAlignment="1" applyProtection="1">
      <alignment horizontal="left"/>
      <protection hidden="1"/>
    </xf>
    <xf numFmtId="49" fontId="20" fillId="2" borderId="15" xfId="1" applyNumberFormat="1" applyFont="1" applyFill="1" applyBorder="1" applyAlignment="1" applyProtection="1">
      <alignment horizontal="left"/>
      <protection hidden="1"/>
    </xf>
    <xf numFmtId="49" fontId="23" fillId="2" borderId="15" xfId="1" applyNumberFormat="1" applyFont="1" applyFill="1" applyBorder="1" applyAlignment="1" applyProtection="1">
      <alignment horizontal="left"/>
      <protection hidden="1"/>
    </xf>
    <xf numFmtId="49" fontId="13" fillId="2" borderId="17" xfId="1" applyNumberFormat="1" applyFont="1" applyFill="1" applyBorder="1" applyAlignment="1" applyProtection="1">
      <alignment horizontal="left"/>
      <protection hidden="1"/>
    </xf>
    <xf numFmtId="0" fontId="27" fillId="6" borderId="20" xfId="1" applyNumberFormat="1" applyFont="1" applyFill="1" applyBorder="1" applyAlignment="1" applyProtection="1">
      <alignment horizontal="center" vertical="center" shrinkToFit="1"/>
      <protection hidden="1"/>
    </xf>
    <xf numFmtId="49" fontId="26" fillId="9" borderId="21" xfId="1" applyNumberFormat="1" applyFont="1" applyFill="1" applyBorder="1" applyAlignment="1" applyProtection="1">
      <alignment horizontal="center" vertical="center" shrinkToFit="1"/>
      <protection hidden="1"/>
    </xf>
    <xf numFmtId="0" fontId="26" fillId="8" borderId="20" xfId="1" applyFont="1" applyFill="1" applyBorder="1" applyAlignment="1" applyProtection="1">
      <alignment horizontal="center" vertical="center" shrinkToFit="1"/>
      <protection hidden="1"/>
    </xf>
    <xf numFmtId="49" fontId="26" fillId="9" borderId="20" xfId="1" applyNumberFormat="1" applyFont="1" applyFill="1" applyBorder="1" applyAlignment="1" applyProtection="1">
      <alignment horizontal="center" vertical="center" shrinkToFit="1"/>
      <protection hidden="1"/>
    </xf>
    <xf numFmtId="178" fontId="26" fillId="9" borderId="20" xfId="1" applyNumberFormat="1" applyFont="1" applyFill="1" applyBorder="1" applyAlignment="1" applyProtection="1">
      <alignment horizontal="center"/>
      <protection hidden="1"/>
    </xf>
    <xf numFmtId="179" fontId="26" fillId="11" borderId="20" xfId="1" applyNumberFormat="1" applyFont="1" applyFill="1" applyBorder="1" applyAlignment="1" applyProtection="1">
      <alignment horizontal="center"/>
      <protection locked="0"/>
    </xf>
    <xf numFmtId="176" fontId="26" fillId="11" borderId="20" xfId="1" applyNumberFormat="1" applyFont="1" applyFill="1" applyBorder="1" applyAlignment="1" applyProtection="1">
      <alignment horizontal="center"/>
      <protection locked="0"/>
    </xf>
    <xf numFmtId="49" fontId="34" fillId="2" borderId="20" xfId="1" applyNumberFormat="1" applyFont="1" applyFill="1" applyBorder="1" applyAlignment="1" applyProtection="1">
      <alignment horizontal="left" vertical="center" shrinkToFit="1"/>
      <protection hidden="1"/>
    </xf>
    <xf numFmtId="0" fontId="2" fillId="2" borderId="0" xfId="1" applyNumberFormat="1" applyFont="1" applyFill="1" applyBorder="1" applyAlignment="1" applyProtection="1">
      <alignment horizontal="left"/>
      <protection hidden="1"/>
    </xf>
    <xf numFmtId="180" fontId="25" fillId="2" borderId="0" xfId="1" applyNumberFormat="1" applyFont="1" applyFill="1" applyBorder="1" applyAlignment="1" applyProtection="1">
      <alignment horizontal="right" vertical="center" shrinkToFit="1"/>
      <protection hidden="1"/>
    </xf>
    <xf numFmtId="49" fontId="34" fillId="2" borderId="0" xfId="1" applyNumberFormat="1" applyFont="1" applyFill="1" applyBorder="1" applyAlignment="1" applyProtection="1">
      <alignment horizontal="left" vertical="center" shrinkToFit="1"/>
      <protection hidden="1"/>
    </xf>
    <xf numFmtId="49" fontId="13" fillId="2" borderId="0" xfId="1" applyNumberFormat="1" applyFont="1" applyFill="1" applyBorder="1" applyAlignment="1" applyProtection="1">
      <alignment horizontal="center" vertical="center" shrinkToFit="1"/>
      <protection hidden="1"/>
    </xf>
    <xf numFmtId="180" fontId="35" fillId="2" borderId="0" xfId="1" applyNumberFormat="1" applyFont="1" applyFill="1" applyBorder="1" applyAlignment="1" applyProtection="1">
      <alignment horizontal="left" vertical="center"/>
      <protection hidden="1"/>
    </xf>
    <xf numFmtId="0" fontId="2" fillId="2" borderId="15" xfId="1" applyNumberFormat="1" applyFont="1" applyFill="1" applyBorder="1" applyAlignment="1" applyProtection="1">
      <alignment horizontal="left" vertical="center"/>
      <protection hidden="1"/>
    </xf>
    <xf numFmtId="180" fontId="25" fillId="2" borderId="15" xfId="1" applyNumberFormat="1" applyFont="1" applyFill="1" applyBorder="1" applyAlignment="1" applyProtection="1">
      <alignment horizontal="right" vertical="center" shrinkToFit="1"/>
      <protection hidden="1"/>
    </xf>
    <xf numFmtId="49" fontId="34" fillId="2" borderId="15" xfId="1" applyNumberFormat="1" applyFont="1" applyFill="1" applyBorder="1" applyAlignment="1" applyProtection="1">
      <alignment horizontal="left" vertical="center" shrinkToFit="1"/>
      <protection hidden="1"/>
    </xf>
    <xf numFmtId="49" fontId="13" fillId="2" borderId="15" xfId="1" applyNumberFormat="1" applyFont="1" applyFill="1" applyBorder="1" applyAlignment="1" applyProtection="1">
      <alignment horizontal="center" vertical="center" shrinkToFit="1"/>
      <protection hidden="1"/>
    </xf>
    <xf numFmtId="49" fontId="26" fillId="2" borderId="20" xfId="1" applyNumberFormat="1" applyFont="1" applyFill="1" applyBorder="1" applyAlignment="1" applyProtection="1">
      <alignment horizontal="center" vertical="center" shrinkToFit="1"/>
      <protection hidden="1"/>
    </xf>
    <xf numFmtId="180" fontId="29" fillId="15" borderId="20" xfId="1" applyNumberFormat="1" applyFont="1" applyFill="1" applyBorder="1" applyAlignment="1" applyProtection="1">
      <alignment horizontal="right" vertical="center" shrinkToFit="1"/>
      <protection locked="0"/>
    </xf>
    <xf numFmtId="185" fontId="29" fillId="15" borderId="20" xfId="1" applyNumberFormat="1" applyFont="1" applyFill="1" applyBorder="1" applyAlignment="1" applyProtection="1">
      <alignment horizontal="right" vertical="center" shrinkToFit="1"/>
      <protection locked="0"/>
    </xf>
    <xf numFmtId="180" fontId="29" fillId="16" borderId="20" xfId="1" applyNumberFormat="1" applyFont="1" applyFill="1" applyBorder="1" applyAlignment="1" applyProtection="1">
      <alignment horizontal="right" vertical="center" shrinkToFit="1"/>
      <protection locked="0"/>
    </xf>
    <xf numFmtId="0" fontId="2" fillId="2" borderId="0" xfId="1" applyFont="1" applyFill="1" applyAlignment="1" applyProtection="1">
      <alignment vertical="center" textRotation="180"/>
      <protection locked="0"/>
    </xf>
    <xf numFmtId="0" fontId="4" fillId="2" borderId="0" xfId="1" applyFont="1" applyFill="1" applyProtection="1">
      <protection locked="0"/>
    </xf>
    <xf numFmtId="0" fontId="5" fillId="2" borderId="0" xfId="1" quotePrefix="1" applyFont="1" applyFill="1" applyProtection="1">
      <protection locked="0"/>
    </xf>
    <xf numFmtId="0" fontId="5" fillId="2" borderId="0" xfId="1" applyFont="1" applyFill="1" applyProtection="1">
      <protection locked="0"/>
    </xf>
    <xf numFmtId="0" fontId="1" fillId="2" borderId="0" xfId="1" applyFill="1" applyProtection="1">
      <protection locked="0"/>
    </xf>
    <xf numFmtId="22" fontId="6" fillId="2" borderId="0" xfId="1" applyNumberFormat="1" applyFont="1" applyFill="1" applyAlignment="1" applyProtection="1">
      <alignment shrinkToFit="1"/>
      <protection locked="0"/>
    </xf>
    <xf numFmtId="0" fontId="7" fillId="2" borderId="0" xfId="1" applyFont="1" applyFill="1" applyProtection="1">
      <protection locked="0"/>
    </xf>
    <xf numFmtId="0" fontId="4" fillId="2" borderId="1" xfId="1" applyFont="1" applyFill="1" applyBorder="1" applyAlignment="1" applyProtection="1">
      <alignment vertical="center"/>
      <protection locked="0"/>
    </xf>
    <xf numFmtId="0" fontId="9" fillId="2" borderId="2" xfId="1" applyFont="1" applyFill="1" applyBorder="1" applyAlignment="1" applyProtection="1">
      <alignment vertical="center"/>
      <protection locked="0"/>
    </xf>
    <xf numFmtId="0" fontId="9" fillId="2" borderId="5" xfId="1" applyFont="1" applyFill="1" applyBorder="1" applyAlignment="1" applyProtection="1">
      <alignment vertical="center"/>
      <protection locked="0"/>
    </xf>
    <xf numFmtId="0" fontId="9" fillId="2" borderId="5"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13" fillId="2" borderId="0" xfId="1" applyFont="1" applyFill="1" applyBorder="1" applyAlignment="1" applyProtection="1">
      <alignment horizontal="left"/>
      <protection locked="0"/>
    </xf>
    <xf numFmtId="0" fontId="14" fillId="2" borderId="0" xfId="1" applyFont="1" applyFill="1" applyBorder="1" applyAlignment="1" applyProtection="1">
      <alignment vertical="top"/>
      <protection locked="0"/>
    </xf>
    <xf numFmtId="0" fontId="15" fillId="2" borderId="0" xfId="1" applyFont="1" applyFill="1" applyProtection="1">
      <protection locked="0"/>
    </xf>
    <xf numFmtId="0" fontId="17" fillId="3" borderId="12" xfId="1" applyFont="1" applyFill="1" applyBorder="1" applyAlignment="1" applyProtection="1">
      <alignment horizontal="left"/>
      <protection locked="0"/>
    </xf>
    <xf numFmtId="0" fontId="1" fillId="2" borderId="0" xfId="1" applyFill="1" applyAlignment="1" applyProtection="1">
      <alignment wrapText="1" shrinkToFit="1"/>
      <protection locked="0"/>
    </xf>
    <xf numFmtId="0" fontId="1" fillId="2" borderId="0" xfId="1" applyFill="1" applyAlignment="1" applyProtection="1">
      <alignment shrinkToFit="1"/>
      <protection locked="0"/>
    </xf>
    <xf numFmtId="49" fontId="13" fillId="2" borderId="14" xfId="1" applyNumberFormat="1" applyFont="1" applyFill="1" applyBorder="1" applyAlignment="1" applyProtection="1">
      <alignment horizontal="left"/>
      <protection locked="0"/>
    </xf>
    <xf numFmtId="49" fontId="13" fillId="2" borderId="15" xfId="1" applyNumberFormat="1" applyFont="1" applyFill="1" applyBorder="1" applyAlignment="1" applyProtection="1">
      <alignment horizontal="left"/>
      <protection locked="0"/>
    </xf>
    <xf numFmtId="49" fontId="13" fillId="2" borderId="16" xfId="1" applyNumberFormat="1" applyFont="1" applyFill="1" applyBorder="1" applyAlignment="1" applyProtection="1">
      <alignment horizontal="left"/>
      <protection locked="0"/>
    </xf>
    <xf numFmtId="49" fontId="13" fillId="2" borderId="0" xfId="1" applyNumberFormat="1" applyFont="1" applyFill="1" applyBorder="1" applyAlignment="1" applyProtection="1">
      <alignment horizontal="left"/>
      <protection locked="0"/>
    </xf>
    <xf numFmtId="176" fontId="13" fillId="2" borderId="0" xfId="1" applyNumberFormat="1" applyFont="1" applyFill="1" applyBorder="1" applyAlignment="1" applyProtection="1">
      <alignment horizontal="right"/>
      <protection locked="0"/>
    </xf>
    <xf numFmtId="177" fontId="13" fillId="2" borderId="0" xfId="1" applyNumberFormat="1" applyFont="1" applyFill="1" applyBorder="1" applyAlignment="1" applyProtection="1">
      <alignment horizontal="right"/>
      <protection locked="0"/>
    </xf>
    <xf numFmtId="0" fontId="13" fillId="4" borderId="0" xfId="1" applyFont="1" applyFill="1" applyBorder="1" applyAlignment="1" applyProtection="1">
      <alignment horizontal="center" vertical="center" shrinkToFit="1"/>
      <protection locked="0"/>
    </xf>
    <xf numFmtId="178" fontId="25" fillId="4" borderId="0" xfId="1" applyNumberFormat="1" applyFont="1" applyFill="1" applyBorder="1" applyAlignment="1" applyProtection="1">
      <alignment horizontal="right"/>
      <protection locked="0"/>
    </xf>
    <xf numFmtId="179" fontId="25" fillId="4" borderId="0" xfId="1" applyNumberFormat="1" applyFont="1" applyFill="1" applyBorder="1" applyAlignment="1" applyProtection="1">
      <alignment horizontal="center"/>
      <protection locked="0"/>
    </xf>
    <xf numFmtId="49" fontId="13" fillId="2" borderId="17" xfId="1" applyNumberFormat="1" applyFont="1" applyFill="1" applyBorder="1" applyAlignment="1" applyProtection="1">
      <alignment horizontal="left"/>
      <protection locked="0"/>
    </xf>
    <xf numFmtId="49" fontId="13" fillId="4" borderId="15" xfId="1" applyNumberFormat="1" applyFont="1" applyFill="1" applyBorder="1" applyAlignment="1" applyProtection="1">
      <alignment horizontal="left"/>
      <protection locked="0"/>
    </xf>
    <xf numFmtId="49" fontId="24" fillId="7" borderId="15" xfId="1" applyNumberFormat="1" applyFont="1" applyFill="1" applyBorder="1" applyAlignment="1" applyProtection="1">
      <alignment vertical="center"/>
      <protection locked="0"/>
    </xf>
    <xf numFmtId="176" fontId="25" fillId="4" borderId="0" xfId="1" applyNumberFormat="1" applyFont="1" applyFill="1" applyBorder="1" applyAlignment="1" applyProtection="1">
      <alignment horizontal="center"/>
      <protection locked="0"/>
    </xf>
    <xf numFmtId="49" fontId="13" fillId="2" borderId="20" xfId="1" applyNumberFormat="1" applyFont="1" applyFill="1" applyBorder="1" applyAlignment="1" applyProtection="1">
      <alignment horizontal="left" vertical="center" shrinkToFit="1"/>
      <protection locked="0"/>
    </xf>
    <xf numFmtId="49" fontId="13" fillId="4" borderId="15" xfId="1" applyNumberFormat="1" applyFont="1" applyFill="1" applyBorder="1" applyAlignment="1" applyProtection="1">
      <alignment horizontal="center" vertical="center" shrinkToFit="1"/>
      <protection locked="0"/>
    </xf>
    <xf numFmtId="49" fontId="13" fillId="2" borderId="22" xfId="1" applyNumberFormat="1" applyFont="1" applyFill="1" applyBorder="1" applyAlignment="1" applyProtection="1">
      <alignment horizontal="left"/>
      <protection locked="0"/>
    </xf>
    <xf numFmtId="178" fontId="25" fillId="4" borderId="20" xfId="1" applyNumberFormat="1" applyFont="1" applyFill="1" applyBorder="1" applyAlignment="1" applyProtection="1">
      <alignment horizontal="center" vertical="center"/>
      <protection locked="0"/>
    </xf>
    <xf numFmtId="176" fontId="31" fillId="4" borderId="0" xfId="1" applyNumberFormat="1" applyFont="1" applyFill="1" applyBorder="1" applyAlignment="1" applyProtection="1">
      <alignment horizontal="left" vertical="center"/>
      <protection locked="0"/>
    </xf>
    <xf numFmtId="0" fontId="32" fillId="2" borderId="0" xfId="1" applyFont="1" applyFill="1" applyAlignment="1" applyProtection="1">
      <alignment shrinkToFit="1"/>
      <protection locked="0"/>
    </xf>
    <xf numFmtId="0" fontId="32" fillId="2" borderId="0" xfId="1" applyFont="1" applyFill="1" applyAlignment="1" applyProtection="1">
      <alignment horizontal="center" shrinkToFit="1"/>
      <protection locked="0"/>
    </xf>
    <xf numFmtId="179" fontId="32" fillId="2" borderId="0" xfId="1" applyNumberFormat="1" applyFont="1" applyFill="1" applyAlignment="1" applyProtection="1">
      <alignment vertical="top" shrinkToFit="1"/>
      <protection locked="0"/>
    </xf>
    <xf numFmtId="0" fontId="33" fillId="2" borderId="20" xfId="1" applyNumberFormat="1" applyFont="1" applyFill="1" applyBorder="1" applyAlignment="1" applyProtection="1">
      <alignment horizontal="left" vertical="center" shrinkToFit="1"/>
      <protection locked="0"/>
    </xf>
    <xf numFmtId="49" fontId="13" fillId="2" borderId="15" xfId="1" applyNumberFormat="1" applyFont="1" applyFill="1" applyBorder="1" applyAlignment="1" applyProtection="1">
      <alignment horizontal="left" vertical="center"/>
      <protection locked="0"/>
    </xf>
    <xf numFmtId="0" fontId="13" fillId="2" borderId="0" xfId="1" applyNumberFormat="1" applyFont="1" applyFill="1" applyBorder="1" applyAlignment="1" applyProtection="1">
      <alignment horizontal="left"/>
      <protection locked="0"/>
    </xf>
    <xf numFmtId="182" fontId="25" fillId="10" borderId="15" xfId="1" applyNumberFormat="1" applyFont="1" applyFill="1" applyBorder="1" applyAlignment="1" applyProtection="1">
      <alignment horizontal="right" vertical="center" shrinkToFit="1"/>
      <protection locked="0"/>
    </xf>
    <xf numFmtId="49" fontId="13" fillId="4" borderId="15" xfId="1" applyNumberFormat="1" applyFont="1" applyFill="1" applyBorder="1" applyAlignment="1" applyProtection="1">
      <alignment horizontal="left" vertical="center" shrinkToFit="1"/>
      <protection locked="0"/>
    </xf>
    <xf numFmtId="0" fontId="13" fillId="4" borderId="15" xfId="1" applyNumberFormat="1" applyFont="1" applyFill="1" applyBorder="1" applyAlignment="1" applyProtection="1">
      <alignment horizontal="left" vertical="center" shrinkToFit="1"/>
      <protection locked="0"/>
    </xf>
    <xf numFmtId="180" fontId="25" fillId="10" borderId="15" xfId="1" applyNumberFormat="1" applyFont="1" applyFill="1" applyBorder="1" applyAlignment="1" applyProtection="1">
      <alignment horizontal="right" vertical="center" shrinkToFit="1"/>
      <protection locked="0"/>
    </xf>
    <xf numFmtId="49" fontId="34" fillId="4" borderId="15" xfId="1" applyNumberFormat="1" applyFont="1" applyFill="1" applyBorder="1" applyAlignment="1" applyProtection="1">
      <alignment horizontal="left" vertical="center" shrinkToFit="1"/>
      <protection locked="0"/>
    </xf>
    <xf numFmtId="180" fontId="32" fillId="2" borderId="0" xfId="1" applyNumberFormat="1" applyFont="1" applyFill="1" applyAlignment="1" applyProtection="1">
      <alignment vertical="top" shrinkToFit="1"/>
      <protection locked="0"/>
    </xf>
    <xf numFmtId="180" fontId="32" fillId="2" borderId="0" xfId="1" applyNumberFormat="1" applyFont="1" applyFill="1" applyAlignment="1" applyProtection="1">
      <alignment horizontal="center" vertical="top" shrinkToFit="1"/>
      <protection locked="0"/>
    </xf>
    <xf numFmtId="179" fontId="32" fillId="2" borderId="0" xfId="1" applyNumberFormat="1" applyFont="1" applyFill="1" applyAlignment="1" applyProtection="1">
      <alignment horizontal="center" vertical="top" shrinkToFit="1"/>
      <protection locked="0"/>
    </xf>
    <xf numFmtId="49" fontId="13" fillId="2" borderId="0" xfId="1" applyNumberFormat="1" applyFont="1" applyFill="1" applyBorder="1" applyAlignment="1" applyProtection="1">
      <alignment horizontal="center" vertical="center" shrinkToFit="1"/>
      <protection locked="0"/>
    </xf>
    <xf numFmtId="49" fontId="13" fillId="2" borderId="0" xfId="1" applyNumberFormat="1" applyFont="1" applyFill="1" applyBorder="1" applyAlignment="1" applyProtection="1">
      <alignment horizontal="right" vertical="center"/>
      <protection locked="0"/>
    </xf>
    <xf numFmtId="183" fontId="13" fillId="2" borderId="0" xfId="1" applyNumberFormat="1" applyFont="1" applyFill="1" applyBorder="1" applyAlignment="1" applyProtection="1">
      <alignment horizontal="left" vertical="center" shrinkToFit="1"/>
      <protection locked="0"/>
    </xf>
    <xf numFmtId="180" fontId="32" fillId="2" borderId="0" xfId="1" applyNumberFormat="1" applyFont="1" applyFill="1" applyAlignment="1" applyProtection="1">
      <alignment vertical="top"/>
      <protection locked="0"/>
    </xf>
    <xf numFmtId="180" fontId="32" fillId="2" borderId="0" xfId="1" applyNumberFormat="1" applyFont="1" applyFill="1" applyAlignment="1" applyProtection="1">
      <alignment horizontal="center" vertical="top"/>
      <protection locked="0"/>
    </xf>
    <xf numFmtId="179" fontId="32" fillId="2" borderId="0" xfId="1" applyNumberFormat="1" applyFont="1" applyFill="1" applyAlignment="1" applyProtection="1">
      <alignment horizontal="center" vertical="top"/>
      <protection locked="0"/>
    </xf>
    <xf numFmtId="0" fontId="32" fillId="2" borderId="0" xfId="1" applyFont="1" applyFill="1" applyProtection="1">
      <protection locked="0"/>
    </xf>
    <xf numFmtId="180" fontId="25" fillId="2" borderId="15" xfId="1" applyNumberFormat="1" applyFont="1" applyFill="1" applyBorder="1" applyAlignment="1" applyProtection="1">
      <alignment horizontal="right" vertical="center" shrinkToFit="1"/>
      <protection locked="0"/>
    </xf>
    <xf numFmtId="49" fontId="34" fillId="2" borderId="15" xfId="1" applyNumberFormat="1" applyFont="1" applyFill="1" applyBorder="1" applyAlignment="1" applyProtection="1">
      <alignment horizontal="left" vertical="center" shrinkToFit="1"/>
      <protection locked="0"/>
    </xf>
    <xf numFmtId="49" fontId="13" fillId="2" borderId="15" xfId="1" applyNumberFormat="1" applyFont="1" applyFill="1" applyBorder="1" applyAlignment="1" applyProtection="1">
      <alignment horizontal="center" vertical="center" shrinkToFit="1"/>
      <protection locked="0"/>
    </xf>
    <xf numFmtId="178" fontId="13" fillId="2" borderId="0" xfId="1" applyNumberFormat="1" applyFont="1" applyFill="1" applyBorder="1" applyAlignment="1" applyProtection="1">
      <alignment horizontal="left" vertical="center" shrinkToFit="1"/>
      <protection locked="0"/>
    </xf>
    <xf numFmtId="180" fontId="1" fillId="2" borderId="0" xfId="1" applyNumberFormat="1" applyFill="1" applyAlignment="1" applyProtection="1">
      <alignment vertical="top"/>
      <protection locked="0"/>
    </xf>
    <xf numFmtId="180" fontId="1" fillId="2" borderId="0" xfId="1" applyNumberFormat="1" applyFill="1" applyAlignment="1" applyProtection="1">
      <alignment horizontal="center" vertical="top"/>
      <protection locked="0"/>
    </xf>
    <xf numFmtId="179" fontId="1" fillId="2" borderId="0" xfId="1" applyNumberFormat="1" applyFill="1" applyAlignment="1" applyProtection="1">
      <alignment horizontal="center" vertical="top"/>
      <protection locked="0"/>
    </xf>
    <xf numFmtId="184" fontId="1" fillId="2" borderId="0" xfId="1" applyNumberFormat="1" applyFill="1" applyAlignment="1" applyProtection="1">
      <alignment horizontal="right" vertical="center" shrinkToFit="1"/>
      <protection locked="0"/>
    </xf>
    <xf numFmtId="0" fontId="13" fillId="2" borderId="15" xfId="1" applyNumberFormat="1" applyFont="1" applyFill="1" applyBorder="1" applyAlignment="1" applyProtection="1">
      <alignment horizontal="left" vertical="center" shrinkToFit="1"/>
      <protection locked="0"/>
    </xf>
    <xf numFmtId="49" fontId="13" fillId="2" borderId="17" xfId="1" applyNumberFormat="1" applyFont="1" applyFill="1" applyBorder="1" applyAlignment="1" applyProtection="1">
      <alignment horizontal="center" vertical="center" shrinkToFit="1"/>
      <protection locked="0"/>
    </xf>
    <xf numFmtId="180" fontId="25" fillId="2" borderId="17" xfId="1" applyNumberFormat="1" applyFont="1" applyFill="1" applyBorder="1" applyAlignment="1" applyProtection="1">
      <alignment horizontal="right" vertical="center" shrinkToFit="1"/>
      <protection locked="0"/>
    </xf>
    <xf numFmtId="49" fontId="34" fillId="2" borderId="17" xfId="1" applyNumberFormat="1" applyFont="1" applyFill="1" applyBorder="1" applyAlignment="1" applyProtection="1">
      <alignment horizontal="left" vertical="center" shrinkToFit="1"/>
      <protection locked="0"/>
    </xf>
    <xf numFmtId="180" fontId="29" fillId="12" borderId="15" xfId="1" applyNumberFormat="1" applyFont="1" applyFill="1" applyBorder="1" applyAlignment="1" applyProtection="1">
      <alignment horizontal="right" vertical="center" shrinkToFit="1"/>
      <protection locked="0"/>
    </xf>
    <xf numFmtId="49" fontId="34" fillId="2" borderId="14" xfId="1" applyNumberFormat="1" applyFont="1" applyFill="1" applyBorder="1" applyAlignment="1" applyProtection="1">
      <alignment horizontal="left"/>
      <protection locked="0"/>
    </xf>
    <xf numFmtId="180" fontId="29" fillId="13" borderId="15" xfId="1" applyNumberFormat="1" applyFont="1" applyFill="1" applyBorder="1" applyAlignment="1" applyProtection="1">
      <alignment horizontal="right" vertical="center" shrinkToFit="1"/>
      <protection locked="0"/>
    </xf>
    <xf numFmtId="49" fontId="13" fillId="2" borderId="15" xfId="1" applyNumberFormat="1" applyFont="1" applyFill="1" applyBorder="1" applyAlignment="1" applyProtection="1">
      <alignment horizontal="left" vertical="center" shrinkToFit="1"/>
      <protection locked="0"/>
    </xf>
    <xf numFmtId="185" fontId="25" fillId="2" borderId="23" xfId="1" applyNumberFormat="1" applyFont="1" applyFill="1" applyBorder="1" applyAlignment="1" applyProtection="1">
      <alignment horizontal="right" vertical="center" shrinkToFit="1"/>
      <protection locked="0"/>
    </xf>
    <xf numFmtId="49" fontId="13" fillId="2" borderId="23" xfId="1" applyNumberFormat="1" applyFont="1" applyFill="1" applyBorder="1" applyAlignment="1" applyProtection="1">
      <alignment horizontal="left" vertical="center" shrinkToFit="1"/>
      <protection locked="0"/>
    </xf>
    <xf numFmtId="49" fontId="13" fillId="2" borderId="24" xfId="1" applyNumberFormat="1" applyFont="1" applyFill="1" applyBorder="1" applyAlignment="1" applyProtection="1">
      <alignment horizontal="center" vertical="center" shrinkToFit="1"/>
      <protection locked="0"/>
    </xf>
    <xf numFmtId="185" fontId="25" fillId="2" borderId="24" xfId="1" applyNumberFormat="1" applyFont="1" applyFill="1" applyBorder="1" applyAlignment="1" applyProtection="1">
      <alignment horizontal="right" vertical="center" shrinkToFit="1"/>
      <protection locked="0"/>
    </xf>
    <xf numFmtId="49" fontId="13" fillId="2" borderId="24" xfId="1" applyNumberFormat="1" applyFont="1" applyFill="1" applyBorder="1" applyAlignment="1" applyProtection="1">
      <alignment horizontal="left" vertical="center" shrinkToFit="1"/>
      <protection locked="0"/>
    </xf>
    <xf numFmtId="0" fontId="1" fillId="2" borderId="0" xfId="1" applyFill="1" applyBorder="1" applyProtection="1">
      <protection locked="0"/>
    </xf>
    <xf numFmtId="0" fontId="36" fillId="2" borderId="0" xfId="1" applyNumberFormat="1" applyFont="1" applyFill="1" applyBorder="1" applyAlignment="1" applyProtection="1">
      <alignment horizontal="left" shrinkToFit="1"/>
      <protection locked="0"/>
    </xf>
    <xf numFmtId="178" fontId="1" fillId="2" borderId="20" xfId="1" applyNumberFormat="1" applyFill="1" applyBorder="1" applyProtection="1">
      <protection locked="0"/>
    </xf>
    <xf numFmtId="0" fontId="37" fillId="2" borderId="0" xfId="1" applyFont="1" applyFill="1" applyProtection="1">
      <protection locked="0"/>
    </xf>
    <xf numFmtId="178" fontId="38" fillId="2" borderId="15" xfId="1" applyNumberFormat="1" applyFont="1" applyFill="1" applyBorder="1" applyAlignment="1" applyProtection="1">
      <alignment horizontal="left" vertical="center"/>
      <protection locked="0"/>
    </xf>
    <xf numFmtId="185" fontId="25" fillId="2" borderId="15" xfId="1" applyNumberFormat="1" applyFont="1" applyFill="1" applyBorder="1" applyAlignment="1" applyProtection="1">
      <alignment horizontal="right" vertical="center" shrinkToFit="1"/>
      <protection locked="0"/>
    </xf>
    <xf numFmtId="0" fontId="39" fillId="2" borderId="0" xfId="1" applyNumberFormat="1" applyFont="1" applyFill="1" applyBorder="1" applyAlignment="1" applyProtection="1">
      <alignment horizontal="left" shrinkToFit="1"/>
      <protection locked="0"/>
    </xf>
    <xf numFmtId="49" fontId="11" fillId="2" borderId="5" xfId="1" applyNumberFormat="1" applyFont="1" applyFill="1" applyBorder="1" applyAlignment="1" applyProtection="1">
      <alignment horizontal="left" vertical="center"/>
      <protection locked="0"/>
    </xf>
    <xf numFmtId="185" fontId="25" fillId="2" borderId="5" xfId="1" applyNumberFormat="1" applyFont="1" applyFill="1" applyBorder="1" applyAlignment="1" applyProtection="1">
      <alignment horizontal="right" vertical="center" shrinkToFit="1"/>
      <protection locked="0"/>
    </xf>
    <xf numFmtId="49" fontId="13" fillId="2" borderId="5" xfId="1" applyNumberFormat="1" applyFont="1" applyFill="1" applyBorder="1" applyAlignment="1" applyProtection="1">
      <alignment horizontal="left" vertical="center" shrinkToFit="1"/>
      <protection locked="0"/>
    </xf>
    <xf numFmtId="49" fontId="13" fillId="2" borderId="24" xfId="1" applyNumberFormat="1" applyFont="1" applyFill="1" applyBorder="1" applyAlignment="1" applyProtection="1">
      <alignment horizontal="left"/>
      <protection locked="0"/>
    </xf>
    <xf numFmtId="185" fontId="25" fillId="2" borderId="0" xfId="1" applyNumberFormat="1" applyFont="1" applyFill="1" applyBorder="1" applyAlignment="1" applyProtection="1">
      <alignment horizontal="right" vertical="center" shrinkToFit="1"/>
      <protection locked="0"/>
    </xf>
    <xf numFmtId="49" fontId="13" fillId="2" borderId="0" xfId="1" applyNumberFormat="1" applyFont="1" applyFill="1" applyBorder="1" applyAlignment="1" applyProtection="1">
      <alignment horizontal="left" vertical="center" shrinkToFit="1"/>
      <protection locked="0"/>
    </xf>
    <xf numFmtId="49" fontId="26" fillId="2" borderId="20" xfId="1" applyNumberFormat="1" applyFont="1" applyFill="1" applyBorder="1" applyAlignment="1" applyProtection="1">
      <alignment horizontal="left" vertical="center" shrinkToFit="1"/>
      <protection locked="0"/>
    </xf>
    <xf numFmtId="180" fontId="29" fillId="14" borderId="15" xfId="1" applyNumberFormat="1" applyFont="1" applyFill="1" applyBorder="1" applyAlignment="1" applyProtection="1">
      <alignment horizontal="right" vertical="center" shrinkToFit="1"/>
      <protection locked="0"/>
    </xf>
    <xf numFmtId="185" fontId="29" fillId="14" borderId="15" xfId="1" applyNumberFormat="1" applyFont="1" applyFill="1" applyBorder="1" applyAlignment="1" applyProtection="1">
      <alignment horizontal="right" vertical="center" shrinkToFit="1"/>
      <protection locked="0"/>
    </xf>
    <xf numFmtId="185" fontId="29" fillId="13" borderId="15" xfId="1" applyNumberFormat="1" applyFont="1" applyFill="1" applyBorder="1" applyAlignment="1" applyProtection="1">
      <alignment horizontal="right" vertical="center" shrinkToFit="1"/>
      <protection locked="0"/>
    </xf>
    <xf numFmtId="49" fontId="34" fillId="2" borderId="25" xfId="1" applyNumberFormat="1" applyFont="1" applyFill="1" applyBorder="1" applyAlignment="1" applyProtection="1">
      <alignment horizontal="left"/>
      <protection locked="0"/>
    </xf>
    <xf numFmtId="49" fontId="34" fillId="2" borderId="17" xfId="1" applyNumberFormat="1" applyFont="1" applyFill="1" applyBorder="1" applyAlignment="1" applyProtection="1">
      <alignment horizontal="left" vertical="top"/>
      <protection locked="0"/>
    </xf>
    <xf numFmtId="185" fontId="25" fillId="2" borderId="17" xfId="1" applyNumberFormat="1" applyFont="1" applyFill="1" applyBorder="1" applyAlignment="1" applyProtection="1">
      <alignment horizontal="right" vertical="center" shrinkToFit="1"/>
      <protection locked="0"/>
    </xf>
    <xf numFmtId="49" fontId="13" fillId="2" borderId="17" xfId="1" applyNumberFormat="1" applyFont="1" applyFill="1" applyBorder="1" applyAlignment="1" applyProtection="1">
      <alignment horizontal="left" vertical="center" shrinkToFit="1"/>
      <protection locked="0"/>
    </xf>
    <xf numFmtId="49" fontId="34" fillId="2" borderId="0" xfId="1" applyNumberFormat="1" applyFont="1" applyFill="1" applyBorder="1" applyAlignment="1" applyProtection="1">
      <alignment horizontal="left" vertical="center"/>
      <protection locked="0"/>
    </xf>
    <xf numFmtId="49" fontId="13" fillId="2" borderId="26" xfId="1" applyNumberFormat="1" applyFont="1" applyFill="1" applyBorder="1" applyAlignment="1" applyProtection="1">
      <alignment horizontal="left"/>
      <protection locked="0"/>
    </xf>
    <xf numFmtId="0" fontId="40" fillId="2" borderId="0" xfId="1" applyNumberFormat="1" applyFont="1" applyFill="1" applyBorder="1" applyAlignment="1" applyProtection="1">
      <alignment vertical="center" shrinkToFit="1"/>
      <protection locked="0"/>
    </xf>
    <xf numFmtId="49" fontId="13" fillId="2" borderId="27" xfId="1" applyNumberFormat="1" applyFont="1" applyFill="1" applyBorder="1" applyAlignment="1" applyProtection="1">
      <alignment horizontal="left"/>
      <protection locked="0"/>
    </xf>
    <xf numFmtId="49" fontId="34" fillId="2" borderId="28" xfId="1" applyNumberFormat="1" applyFont="1" applyFill="1" applyBorder="1" applyAlignment="1" applyProtection="1">
      <alignment horizontal="left" vertical="top"/>
      <protection locked="0"/>
    </xf>
    <xf numFmtId="49" fontId="13" fillId="2" borderId="28" xfId="1" applyNumberFormat="1" applyFont="1" applyFill="1" applyBorder="1" applyAlignment="1" applyProtection="1">
      <alignment horizontal="left"/>
      <protection locked="0"/>
    </xf>
    <xf numFmtId="49" fontId="13" fillId="2" borderId="29" xfId="1" applyNumberFormat="1" applyFont="1" applyFill="1" applyBorder="1" applyAlignment="1" applyProtection="1">
      <alignment horizontal="left"/>
      <protection locked="0"/>
    </xf>
    <xf numFmtId="0" fontId="41" fillId="2" borderId="0" xfId="1" quotePrefix="1" applyFont="1" applyFill="1" applyAlignment="1" applyProtection="1">
      <alignment vertical="center"/>
      <protection locked="0"/>
    </xf>
    <xf numFmtId="0" fontId="42" fillId="2" borderId="0" xfId="1" applyFont="1" applyFill="1" applyProtection="1">
      <protection locked="0"/>
    </xf>
    <xf numFmtId="181" fontId="29" fillId="17" borderId="20" xfId="1" applyNumberFormat="1" applyFont="1" applyFill="1" applyBorder="1" applyAlignment="1" applyProtection="1">
      <alignment horizontal="right" vertical="center" shrinkToFit="1"/>
      <protection hidden="1"/>
    </xf>
    <xf numFmtId="180" fontId="29" fillId="17" borderId="20" xfId="1" applyNumberFormat="1" applyFont="1" applyFill="1" applyBorder="1" applyAlignment="1" applyProtection="1">
      <alignment horizontal="right" vertical="center" shrinkToFit="1"/>
      <protection hidden="1"/>
    </xf>
    <xf numFmtId="181" fontId="29" fillId="18" borderId="20" xfId="1" applyNumberFormat="1" applyFont="1" applyFill="1" applyBorder="1" applyAlignment="1" applyProtection="1">
      <alignment horizontal="right" vertical="center" shrinkToFit="1"/>
      <protection hidden="1"/>
    </xf>
    <xf numFmtId="180" fontId="29" fillId="19" borderId="20" xfId="1" applyNumberFormat="1" applyFont="1" applyFill="1" applyBorder="1" applyAlignment="1" applyProtection="1">
      <alignment horizontal="right" vertical="center" shrinkToFit="1"/>
      <protection hidden="1"/>
    </xf>
    <xf numFmtId="185" fontId="29" fillId="19" borderId="20" xfId="1" applyNumberFormat="1" applyFont="1" applyFill="1" applyBorder="1" applyAlignment="1" applyProtection="1">
      <alignment horizontal="right" vertical="center" shrinkToFit="1"/>
      <protection hidden="1"/>
    </xf>
    <xf numFmtId="0" fontId="24" fillId="4" borderId="0" xfId="1" applyFont="1" applyFill="1" applyBorder="1" applyAlignment="1" applyProtection="1">
      <alignment horizontal="center" vertical="center" shrinkToFit="1"/>
      <protection locked="0"/>
    </xf>
    <xf numFmtId="0" fontId="26" fillId="5" borderId="18" xfId="1" applyNumberFormat="1" applyFont="1" applyFill="1" applyBorder="1" applyAlignment="1" applyProtection="1">
      <alignment horizontal="left" vertical="center"/>
      <protection hidden="1"/>
    </xf>
    <xf numFmtId="0" fontId="26" fillId="5" borderId="19" xfId="1" applyNumberFormat="1" applyFont="1" applyFill="1" applyBorder="1" applyAlignment="1" applyProtection="1">
      <alignment horizontal="left" vertical="center"/>
      <protection hidden="1"/>
    </xf>
    <xf numFmtId="0" fontId="26" fillId="8" borderId="18" xfId="1" applyFont="1" applyFill="1" applyBorder="1" applyAlignment="1" applyProtection="1">
      <alignment horizontal="center" vertical="center" shrinkToFit="1"/>
      <protection hidden="1"/>
    </xf>
    <xf numFmtId="0" fontId="26" fillId="8" borderId="19" xfId="1" applyFont="1" applyFill="1" applyBorder="1" applyAlignment="1" applyProtection="1">
      <alignment horizontal="center" vertical="center" shrinkToFit="1"/>
      <protection hidden="1"/>
    </xf>
    <xf numFmtId="0" fontId="2" fillId="2" borderId="0" xfId="1" applyFont="1" applyFill="1" applyAlignment="1" applyProtection="1">
      <alignment horizontal="center" vertical="center" textRotation="180"/>
      <protection locked="0"/>
    </xf>
    <xf numFmtId="22" fontId="6" fillId="2" borderId="2" xfId="1" applyNumberFormat="1" applyFont="1" applyFill="1" applyBorder="1" applyAlignment="1" applyProtection="1">
      <alignment horizontal="center" vertical="center"/>
      <protection hidden="1"/>
    </xf>
    <xf numFmtId="0" fontId="6" fillId="2" borderId="3" xfId="1" applyFont="1" applyFill="1" applyBorder="1" applyAlignment="1" applyProtection="1">
      <alignment horizontal="center" vertical="center"/>
      <protection hidden="1"/>
    </xf>
    <xf numFmtId="0" fontId="9" fillId="2" borderId="4" xfId="1" applyFont="1" applyFill="1" applyBorder="1" applyAlignment="1" applyProtection="1">
      <alignment horizontal="left" vertical="center"/>
      <protection locked="0"/>
    </xf>
    <xf numFmtId="0" fontId="9" fillId="2" borderId="5" xfId="1" applyFont="1" applyFill="1" applyBorder="1" applyAlignment="1" applyProtection="1">
      <alignment horizontal="left" vertical="center"/>
      <protection locked="0"/>
    </xf>
    <xf numFmtId="0" fontId="10" fillId="2" borderId="8" xfId="1" applyFont="1" applyFill="1" applyBorder="1" applyAlignment="1" applyProtection="1">
      <alignment horizontal="left" vertical="center"/>
      <protection locked="0"/>
    </xf>
    <xf numFmtId="0" fontId="10" fillId="2" borderId="9" xfId="1" applyFont="1" applyFill="1" applyBorder="1" applyAlignment="1" applyProtection="1">
      <alignment horizontal="left" vertical="center"/>
      <protection locked="0"/>
    </xf>
    <xf numFmtId="0" fontId="10" fillId="2" borderId="10" xfId="1" applyFont="1" applyFill="1" applyBorder="1" applyAlignment="1" applyProtection="1">
      <alignment horizontal="left" vertical="center"/>
      <protection locked="0"/>
    </xf>
    <xf numFmtId="0" fontId="12" fillId="2" borderId="8"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0" fontId="46" fillId="2" borderId="20" xfId="1" applyNumberFormat="1" applyFont="1" applyFill="1" applyBorder="1" applyAlignment="1" applyProtection="1">
      <alignment horizontal="left" vertical="center" shrinkToFit="1"/>
      <protection hidden="1"/>
    </xf>
    <xf numFmtId="0" fontId="11" fillId="2" borderId="23" xfId="1" applyNumberFormat="1" applyFont="1" applyFill="1" applyBorder="1" applyAlignment="1" applyProtection="1">
      <alignment horizontal="left" vertical="center"/>
      <protection hidden="1"/>
    </xf>
  </cellXfs>
  <cellStyles count="6">
    <cellStyle name="ハイパーリンク 2" xfId="2"/>
    <cellStyle name="標準" xfId="0" builtinId="0"/>
    <cellStyle name="標準 2" xfId="1"/>
    <cellStyle name="標準 3" xfId="3"/>
    <cellStyle name="標準 4" xfId="4"/>
    <cellStyle name="標準 5" xfId="5"/>
  </cellStyles>
  <dxfs count="0"/>
  <tableStyles count="0" defaultTableStyle="TableStyleMedium2" defaultPivotStyle="PivotStyleLight16"/>
  <colors>
    <mruColors>
      <color rgb="FFFFFFB4"/>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_&#26360;&#39006;\40_RECS_Excel\RECS-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_&#26360;&#39006;\40_RECS_Excel\RECS-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込"/>
      <sheetName val="受変"/>
      <sheetName val="発電"/>
      <sheetName val="S3"/>
      <sheetName val="S5"/>
    </sheetNames>
    <sheetDataSet>
      <sheetData sheetId="0">
        <row r="15">
          <cell r="CG15" t="str">
            <v xml:space="preserve"> B2F</v>
          </cell>
          <cell r="CH15">
            <v>5</v>
          </cell>
        </row>
        <row r="16">
          <cell r="CG16" t="str">
            <v xml:space="preserve"> B1F</v>
          </cell>
          <cell r="CH16">
            <v>5</v>
          </cell>
        </row>
        <row r="17">
          <cell r="CG17" t="str">
            <v xml:space="preserve">  1F</v>
          </cell>
          <cell r="CH17">
            <v>5</v>
          </cell>
        </row>
        <row r="18">
          <cell r="CG18" t="str">
            <v xml:space="preserve">  2F</v>
          </cell>
          <cell r="CH18">
            <v>4</v>
          </cell>
        </row>
        <row r="19">
          <cell r="CG19" t="str">
            <v xml:space="preserve">  3F</v>
          </cell>
          <cell r="CH19">
            <v>4</v>
          </cell>
        </row>
        <row r="20">
          <cell r="CG20" t="str">
            <v xml:space="preserve">  4F</v>
          </cell>
          <cell r="CH20">
            <v>4</v>
          </cell>
        </row>
        <row r="21">
          <cell r="CG21" t="str">
            <v xml:space="preserve">  5F</v>
          </cell>
          <cell r="CH21">
            <v>4</v>
          </cell>
        </row>
        <row r="22">
          <cell r="CG22" t="str">
            <v xml:space="preserve">  6F</v>
          </cell>
          <cell r="CH22">
            <v>4</v>
          </cell>
        </row>
        <row r="23">
          <cell r="CG23" t="str">
            <v xml:space="preserve">  7F</v>
          </cell>
          <cell r="CH23">
            <v>4</v>
          </cell>
        </row>
        <row r="24">
          <cell r="CG24" t="str">
            <v xml:space="preserve">  8F</v>
          </cell>
          <cell r="CH24">
            <v>4</v>
          </cell>
        </row>
        <row r="25">
          <cell r="CG25" t="str">
            <v xml:space="preserve">  9F</v>
          </cell>
          <cell r="CH25">
            <v>4</v>
          </cell>
        </row>
        <row r="26">
          <cell r="CG26" t="str">
            <v xml:space="preserve"> 10F</v>
          </cell>
          <cell r="CH26">
            <v>4</v>
          </cell>
        </row>
        <row r="27">
          <cell r="CG27" t="str">
            <v xml:space="preserve"> 11F</v>
          </cell>
          <cell r="CH27">
            <v>4</v>
          </cell>
        </row>
        <row r="28">
          <cell r="CG28" t="str">
            <v xml:space="preserve"> 12F</v>
          </cell>
          <cell r="CH28">
            <v>4</v>
          </cell>
        </row>
        <row r="29">
          <cell r="CG29" t="str">
            <v>PH1F</v>
          </cell>
          <cell r="CH29">
            <v>4</v>
          </cell>
        </row>
        <row r="30">
          <cell r="CG30" t="str">
            <v>PH2F</v>
          </cell>
          <cell r="CH30">
            <v>4</v>
          </cell>
        </row>
        <row r="31">
          <cell r="CG31">
            <v>0</v>
          </cell>
          <cell r="CH31" t="str">
            <v/>
          </cell>
        </row>
        <row r="32">
          <cell r="CG32">
            <v>0</v>
          </cell>
          <cell r="CH32" t="str">
            <v/>
          </cell>
        </row>
        <row r="33">
          <cell r="CG33">
            <v>0</v>
          </cell>
          <cell r="CH33" t="str">
            <v/>
          </cell>
        </row>
        <row r="34">
          <cell r="CG34">
            <v>0</v>
          </cell>
          <cell r="CH34" t="str">
            <v/>
          </cell>
        </row>
      </sheetData>
      <sheetData sheetId="1">
        <row r="6">
          <cell r="AC6" t="str">
            <v>H</v>
          </cell>
        </row>
        <row r="11">
          <cell r="BV11">
            <v>1</v>
          </cell>
          <cell r="BW11" t="str">
            <v>北海道電力</v>
          </cell>
          <cell r="BX11">
            <v>0</v>
          </cell>
          <cell r="BY11">
            <v>1836</v>
          </cell>
          <cell r="BZ11">
            <v>18.12</v>
          </cell>
          <cell r="CA11">
            <v>30</v>
          </cell>
        </row>
        <row r="12">
          <cell r="BV12">
            <v>2</v>
          </cell>
          <cell r="BW12" t="str">
            <v>東北電力</v>
          </cell>
          <cell r="BX12">
            <v>0</v>
          </cell>
          <cell r="BY12">
            <v>1630.8</v>
          </cell>
          <cell r="BZ12">
            <v>16.510000000000002</v>
          </cell>
          <cell r="CA12">
            <v>29</v>
          </cell>
        </row>
        <row r="13">
          <cell r="BV13">
            <v>3</v>
          </cell>
          <cell r="BW13" t="str">
            <v>東京電力</v>
          </cell>
          <cell r="BX13" t="str">
            <v>http://www.hepco.co.jp/</v>
          </cell>
          <cell r="BY13">
            <v>1684.8</v>
          </cell>
          <cell r="BZ13">
            <v>17.22</v>
          </cell>
          <cell r="CA13">
            <v>28</v>
          </cell>
        </row>
        <row r="14">
          <cell r="BV14">
            <v>4</v>
          </cell>
          <cell r="BW14" t="str">
            <v>中部電力</v>
          </cell>
          <cell r="BX14" t="str">
            <v>http://www.hepco.co.jp/</v>
          </cell>
          <cell r="BY14">
            <v>1123.2</v>
          </cell>
          <cell r="BZ14">
            <v>16.78</v>
          </cell>
          <cell r="CA14">
            <v>25</v>
          </cell>
        </row>
        <row r="15">
          <cell r="BV15">
            <v>5</v>
          </cell>
          <cell r="BW15" t="str">
            <v>北陸電力</v>
          </cell>
          <cell r="BX15" t="str">
            <v>http://www.hepco.co.jp/</v>
          </cell>
          <cell r="BY15">
            <v>1620</v>
          </cell>
          <cell r="BZ15">
            <v>17.09</v>
          </cell>
          <cell r="CA15">
            <v>28</v>
          </cell>
        </row>
        <row r="16">
          <cell r="BV16">
            <v>6</v>
          </cell>
          <cell r="BW16" t="str">
            <v>関西電力</v>
          </cell>
          <cell r="BX16" t="str">
            <v>http://www.hepco.co.jp/</v>
          </cell>
          <cell r="BY16">
            <v>1058.4000000000001</v>
          </cell>
          <cell r="BZ16">
            <v>17.98</v>
          </cell>
          <cell r="CA16">
            <v>25</v>
          </cell>
        </row>
        <row r="17">
          <cell r="BV17">
            <v>7</v>
          </cell>
          <cell r="BW17" t="str">
            <v>中国電力</v>
          </cell>
          <cell r="BX17" t="str">
            <v>http://www.hepco.co.jp/</v>
          </cell>
          <cell r="BY17">
            <v>1220</v>
          </cell>
          <cell r="BZ17">
            <v>14.02</v>
          </cell>
          <cell r="CA17">
            <v>25</v>
          </cell>
        </row>
        <row r="18">
          <cell r="BV18">
            <v>8</v>
          </cell>
          <cell r="BW18" t="str">
            <v>四国電力</v>
          </cell>
          <cell r="BX18" t="str">
            <v>http://www.hepco.co.jp/</v>
          </cell>
          <cell r="BY18">
            <v>1518.17</v>
          </cell>
          <cell r="BZ18">
            <v>15.06</v>
          </cell>
          <cell r="CA18">
            <v>27</v>
          </cell>
        </row>
        <row r="19">
          <cell r="BV19">
            <v>9</v>
          </cell>
          <cell r="BW19" t="str">
            <v>九州電力</v>
          </cell>
          <cell r="BX19" t="str">
            <v>http://www.hepco.co.jp/</v>
          </cell>
          <cell r="BY19">
            <v>2008.8</v>
          </cell>
          <cell r="BZ19">
            <v>12.72</v>
          </cell>
          <cell r="CA19">
            <v>28</v>
          </cell>
        </row>
        <row r="20">
          <cell r="BV20">
            <v>0</v>
          </cell>
          <cell r="BW20">
            <v>0</v>
          </cell>
          <cell r="BX20">
            <v>0</v>
          </cell>
          <cell r="BY20">
            <v>0</v>
          </cell>
          <cell r="BZ20">
            <v>0</v>
          </cell>
          <cell r="CA20">
            <v>0</v>
          </cell>
        </row>
        <row r="21">
          <cell r="BV21">
            <v>10</v>
          </cell>
          <cell r="BW21" t="str">
            <v>沖縄電力</v>
          </cell>
          <cell r="BX21">
            <v>0</v>
          </cell>
          <cell r="BY21">
            <v>1587.6</v>
          </cell>
          <cell r="BZ21">
            <v>14.94</v>
          </cell>
          <cell r="CA21">
            <v>28</v>
          </cell>
        </row>
        <row r="59">
          <cell r="AS59" t="str">
            <v>60 Hz</v>
          </cell>
        </row>
        <row r="93">
          <cell r="AV93" t="str">
            <v xml:space="preserve">  2F</v>
          </cell>
        </row>
        <row r="125">
          <cell r="C125" t="str">
            <v>3φ3W 210V</v>
          </cell>
        </row>
        <row r="150">
          <cell r="BW150" t="str">
            <v xml:space="preserve"> 10 Kvar ×1</v>
          </cell>
          <cell r="BX150">
            <v>10</v>
          </cell>
          <cell r="BY150" t="str">
            <v xml:space="preserve"> 12 Kvar ×1</v>
          </cell>
          <cell r="BZ150">
            <v>12</v>
          </cell>
        </row>
        <row r="151">
          <cell r="BW151" t="str">
            <v xml:space="preserve"> 15 Kvar ×1</v>
          </cell>
          <cell r="BX151">
            <v>15</v>
          </cell>
          <cell r="BY151" t="str">
            <v xml:space="preserve"> 18 Kvar ×1</v>
          </cell>
          <cell r="BZ151">
            <v>18</v>
          </cell>
        </row>
        <row r="152">
          <cell r="BW152" t="str">
            <v xml:space="preserve"> 20 Kvar ×1</v>
          </cell>
          <cell r="BX152">
            <v>20</v>
          </cell>
          <cell r="BY152" t="str">
            <v xml:space="preserve"> 24 Kvar ×1</v>
          </cell>
          <cell r="BZ152">
            <v>24</v>
          </cell>
        </row>
        <row r="153">
          <cell r="BW153" t="str">
            <v xml:space="preserve"> 25 Kvar ×1</v>
          </cell>
          <cell r="BX153">
            <v>25</v>
          </cell>
          <cell r="BY153" t="str">
            <v xml:space="preserve"> 30 Kvar ×1</v>
          </cell>
          <cell r="BZ153">
            <v>30</v>
          </cell>
        </row>
        <row r="154">
          <cell r="BW154" t="str">
            <v xml:space="preserve"> 30 Kvar ×1</v>
          </cell>
          <cell r="BX154">
            <v>30</v>
          </cell>
          <cell r="BY154" t="str">
            <v xml:space="preserve"> 36 Kvar ×1</v>
          </cell>
          <cell r="BZ154">
            <v>36</v>
          </cell>
        </row>
        <row r="155">
          <cell r="BW155" t="str">
            <v xml:space="preserve"> 50 Kvar ×1</v>
          </cell>
          <cell r="BX155">
            <v>50</v>
          </cell>
          <cell r="BY155" t="str">
            <v xml:space="preserve"> 50 Kvar ×1</v>
          </cell>
          <cell r="BZ155">
            <v>50</v>
          </cell>
        </row>
        <row r="156">
          <cell r="BW156" t="str">
            <v xml:space="preserve"> 75 Kvar ×1</v>
          </cell>
          <cell r="BX156">
            <v>75</v>
          </cell>
          <cell r="BY156" t="str">
            <v xml:space="preserve"> 75 Kvar ×1</v>
          </cell>
          <cell r="BZ156">
            <v>75</v>
          </cell>
        </row>
        <row r="157">
          <cell r="BW157" t="str">
            <v xml:space="preserve"> 50 Kvar ×2</v>
          </cell>
          <cell r="BX157">
            <v>100</v>
          </cell>
          <cell r="BY157" t="str">
            <v xml:space="preserve"> 50 Kvar ×2</v>
          </cell>
          <cell r="BZ157">
            <v>100</v>
          </cell>
        </row>
        <row r="158">
          <cell r="BW158" t="str">
            <v xml:space="preserve"> 50 Kvar ×3</v>
          </cell>
          <cell r="BX158">
            <v>150</v>
          </cell>
          <cell r="BY158" t="str">
            <v xml:space="preserve"> 50 Kvar ×3</v>
          </cell>
          <cell r="BZ158">
            <v>150</v>
          </cell>
        </row>
        <row r="159">
          <cell r="BW159" t="str">
            <v xml:space="preserve"> 75 Kvar ×3</v>
          </cell>
          <cell r="BX159">
            <v>225</v>
          </cell>
          <cell r="BY159" t="str">
            <v xml:space="preserve"> 75 Kvar ×3</v>
          </cell>
          <cell r="BZ159">
            <v>225</v>
          </cell>
        </row>
        <row r="160">
          <cell r="BW160" t="str">
            <v>100 Kvar ×3</v>
          </cell>
          <cell r="BX160">
            <v>300</v>
          </cell>
          <cell r="BY160" t="str">
            <v>100 Kvar ×3</v>
          </cell>
          <cell r="BZ160">
            <v>300</v>
          </cell>
        </row>
        <row r="161">
          <cell r="BW161" t="str">
            <v>150 Kvar ×3</v>
          </cell>
          <cell r="BX161">
            <v>450</v>
          </cell>
          <cell r="BY161" t="str">
            <v>150 Kvar ×3</v>
          </cell>
          <cell r="BZ161">
            <v>450</v>
          </cell>
        </row>
        <row r="162">
          <cell r="BW162" t="str">
            <v>200 Kvar ×3</v>
          </cell>
          <cell r="BX162">
            <v>600</v>
          </cell>
          <cell r="BY162" t="str">
            <v>200 Kvar ×3</v>
          </cell>
          <cell r="BZ162">
            <v>600</v>
          </cell>
        </row>
        <row r="163">
          <cell r="BW163" t="str">
            <v>250 Kvar ×3</v>
          </cell>
          <cell r="BX163">
            <v>750</v>
          </cell>
          <cell r="BY163" t="str">
            <v>250 Kvar ×3</v>
          </cell>
          <cell r="BZ163">
            <v>750</v>
          </cell>
        </row>
        <row r="164">
          <cell r="BW164" t="str">
            <v>300 Kvar ×3</v>
          </cell>
          <cell r="BX164">
            <v>900</v>
          </cell>
          <cell r="BY164" t="str">
            <v>300 Kvar ×3</v>
          </cell>
          <cell r="BZ164">
            <v>900</v>
          </cell>
        </row>
        <row r="165">
          <cell r="BW165" t="str">
            <v>400 Kvar ×3</v>
          </cell>
          <cell r="BX165">
            <v>1200</v>
          </cell>
          <cell r="BY165" t="str">
            <v>400 Kvar ×3</v>
          </cell>
          <cell r="BZ165">
            <v>1200</v>
          </cell>
        </row>
        <row r="166">
          <cell r="BW166" t="str">
            <v>500 Kvar ×3</v>
          </cell>
          <cell r="BX166">
            <v>1500</v>
          </cell>
          <cell r="BY166" t="str">
            <v>500 Kvar ×3</v>
          </cell>
          <cell r="BZ166">
            <v>1500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低幹"/>
      <sheetName val="動配"/>
      <sheetName val="照差"/>
      <sheetName val="RECS-3"/>
    </sheetNames>
    <sheetDataSet>
      <sheetData sheetId="0">
        <row r="109">
          <cell r="CL109" t="str">
            <v>CVT</v>
          </cell>
          <cell r="CM109" t="str">
            <v>CR</v>
          </cell>
          <cell r="CN109" t="str">
            <v>FEP</v>
          </cell>
        </row>
        <row r="110">
          <cell r="CJ110" t="str">
            <v>Y/2</v>
          </cell>
          <cell r="CK110" t="str">
            <v>B</v>
          </cell>
          <cell r="CL110">
            <v>61</v>
          </cell>
          <cell r="CM110">
            <v>12</v>
          </cell>
          <cell r="CN110">
            <v>56</v>
          </cell>
        </row>
        <row r="111">
          <cell r="CJ111">
            <v>24</v>
          </cell>
          <cell r="CK111" t="str">
            <v>C</v>
          </cell>
          <cell r="CL111">
            <v>57</v>
          </cell>
          <cell r="CM111">
            <v>12</v>
          </cell>
          <cell r="CN111">
            <v>52</v>
          </cell>
        </row>
        <row r="112">
          <cell r="CJ112">
            <v>0</v>
          </cell>
          <cell r="CK112" t="str">
            <v>D1</v>
          </cell>
          <cell r="CL112">
            <v>105.9</v>
          </cell>
          <cell r="CM112">
            <v>12</v>
          </cell>
          <cell r="CN112">
            <v>100.9</v>
          </cell>
        </row>
        <row r="113">
          <cell r="CJ113">
            <v>0</v>
          </cell>
          <cell r="CK113" t="str">
            <v>D2</v>
          </cell>
          <cell r="CL113">
            <v>105.9</v>
          </cell>
          <cell r="CM113">
            <v>12</v>
          </cell>
          <cell r="CN113">
            <v>100.9</v>
          </cell>
        </row>
        <row r="114">
          <cell r="CJ114">
            <v>0</v>
          </cell>
          <cell r="CK114">
            <v>0</v>
          </cell>
          <cell r="CL114">
            <v>0</v>
          </cell>
          <cell r="CM114">
            <v>0</v>
          </cell>
          <cell r="CN114">
            <v>0</v>
          </cell>
        </row>
        <row r="115">
          <cell r="CJ115">
            <v>4</v>
          </cell>
          <cell r="CK115">
            <v>0</v>
          </cell>
          <cell r="CL115" t="str">
            <v xml:space="preserve">  2F</v>
          </cell>
          <cell r="CM115">
            <v>0</v>
          </cell>
          <cell r="CN115" t="str">
            <v xml:space="preserve">  5F</v>
          </cell>
        </row>
        <row r="116">
          <cell r="CJ116">
            <v>0</v>
          </cell>
          <cell r="CK116">
            <v>0</v>
          </cell>
          <cell r="CL116">
            <v>0</v>
          </cell>
          <cell r="CM116">
            <v>0</v>
          </cell>
          <cell r="CN116">
            <v>0</v>
          </cell>
        </row>
        <row r="117">
          <cell r="CJ117">
            <v>0</v>
          </cell>
          <cell r="CK117">
            <v>0</v>
          </cell>
          <cell r="CL117">
            <v>0</v>
          </cell>
          <cell r="CM117">
            <v>0</v>
          </cell>
          <cell r="CN117">
            <v>0</v>
          </cell>
        </row>
        <row r="118">
          <cell r="CJ118">
            <v>36</v>
          </cell>
          <cell r="CK118" t="str">
            <v>引込～EPS</v>
          </cell>
          <cell r="CL118">
            <v>0</v>
          </cell>
          <cell r="CM118">
            <v>0</v>
          </cell>
          <cell r="CN118">
            <v>0</v>
          </cell>
        </row>
        <row r="119">
          <cell r="CJ119">
            <v>0</v>
          </cell>
          <cell r="CK119" t="str">
            <v>EPS～分電盤</v>
          </cell>
          <cell r="CL119">
            <v>0</v>
          </cell>
          <cell r="CM119">
            <v>0</v>
          </cell>
          <cell r="CN119">
            <v>0</v>
          </cell>
        </row>
        <row r="120">
          <cell r="CJ120">
            <v>27</v>
          </cell>
          <cell r="CK120" t="str">
            <v>分電盤～</v>
          </cell>
          <cell r="CL120">
            <v>0</v>
          </cell>
          <cell r="CM120">
            <v>0</v>
          </cell>
          <cell r="CN120">
            <v>0</v>
          </cell>
        </row>
        <row r="121">
          <cell r="CJ121">
            <v>0</v>
          </cell>
          <cell r="CK121">
            <v>0</v>
          </cell>
          <cell r="CL121">
            <v>0</v>
          </cell>
          <cell r="CM121">
            <v>0</v>
          </cell>
          <cell r="CN121">
            <v>0</v>
          </cell>
        </row>
        <row r="122">
          <cell r="CJ122">
            <v>0</v>
          </cell>
          <cell r="CK122">
            <v>0</v>
          </cell>
          <cell r="CL122">
            <v>0</v>
          </cell>
          <cell r="CM122">
            <v>0</v>
          </cell>
          <cell r="CN122">
            <v>0</v>
          </cell>
        </row>
        <row r="123">
          <cell r="CJ123">
            <v>0</v>
          </cell>
          <cell r="CK123">
            <v>0</v>
          </cell>
          <cell r="CL123">
            <v>0</v>
          </cell>
          <cell r="CM123">
            <v>0</v>
          </cell>
          <cell r="CN123">
            <v>0</v>
          </cell>
        </row>
        <row r="124">
          <cell r="CJ124" t="str">
            <v xml:space="preserve">  6F</v>
          </cell>
          <cell r="CK124">
            <v>0</v>
          </cell>
          <cell r="CL124" t="str">
            <v>亘　　長 [ｍ]</v>
          </cell>
          <cell r="CM124">
            <v>0</v>
          </cell>
          <cell r="CN124">
            <v>0</v>
          </cell>
        </row>
        <row r="125">
          <cell r="CL125" t="str">
            <v>CVT</v>
          </cell>
          <cell r="CM125" t="str">
            <v>CR</v>
          </cell>
          <cell r="CN125" t="str">
            <v>FEP</v>
          </cell>
        </row>
        <row r="126">
          <cell r="CJ126" t="str">
            <v>Y/2</v>
          </cell>
          <cell r="CK126" t="str">
            <v>B</v>
          </cell>
          <cell r="CL126">
            <v>65</v>
          </cell>
          <cell r="CM126">
            <v>12</v>
          </cell>
          <cell r="CN126">
            <v>60</v>
          </cell>
        </row>
        <row r="127">
          <cell r="CJ127">
            <v>24</v>
          </cell>
          <cell r="CK127" t="str">
            <v>C</v>
          </cell>
          <cell r="CL127">
            <v>61</v>
          </cell>
          <cell r="CM127">
            <v>12</v>
          </cell>
          <cell r="CN127">
            <v>56</v>
          </cell>
        </row>
        <row r="128">
          <cell r="CJ128">
            <v>0</v>
          </cell>
          <cell r="CK128" t="str">
            <v>D1</v>
          </cell>
          <cell r="CL128">
            <v>109.9</v>
          </cell>
          <cell r="CM128">
            <v>12</v>
          </cell>
          <cell r="CN128">
            <v>104.9</v>
          </cell>
        </row>
      </sheetData>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166"/>
  <sheetViews>
    <sheetView tabSelected="1" view="pageBreakPreview" zoomScale="115" zoomScaleNormal="100" zoomScaleSheetLayoutView="115" workbookViewId="0"/>
  </sheetViews>
  <sheetFormatPr defaultRowHeight="13.5" x14ac:dyDescent="0.15"/>
  <cols>
    <col min="1" max="1" width="1.25" style="42" customWidth="1"/>
    <col min="2" max="2" width="2.125" style="42" customWidth="1"/>
    <col min="3" max="3" width="4.5" style="42" customWidth="1"/>
    <col min="4" max="4" width="13.5" style="42" customWidth="1"/>
    <col min="5" max="5" width="8.75" style="42" customWidth="1"/>
    <col min="6" max="6" width="16.125" style="42" customWidth="1"/>
    <col min="7" max="7" width="4.5" style="42" customWidth="1"/>
    <col min="8" max="8" width="13.5" style="42" customWidth="1"/>
    <col min="9" max="9" width="8.75" style="42" customWidth="1"/>
    <col min="10" max="10" width="16.125" style="42" customWidth="1"/>
    <col min="11" max="11" width="4.5" style="42" customWidth="1"/>
    <col min="12" max="12" width="7.5" style="42" customWidth="1"/>
    <col min="13" max="23" width="5.875" style="42" hidden="1" customWidth="1"/>
    <col min="24" max="24" width="0" style="42" hidden="1" customWidth="1"/>
    <col min="25" max="257" width="9" style="42"/>
    <col min="258" max="258" width="2.125" style="42" customWidth="1"/>
    <col min="259" max="259" width="4.5" style="42" customWidth="1"/>
    <col min="260" max="260" width="13.5" style="42" customWidth="1"/>
    <col min="261" max="261" width="8.75" style="42" customWidth="1"/>
    <col min="262" max="262" width="16.125" style="42" customWidth="1"/>
    <col min="263" max="263" width="4.5" style="42" customWidth="1"/>
    <col min="264" max="264" width="13.5" style="42" customWidth="1"/>
    <col min="265" max="265" width="8.75" style="42" customWidth="1"/>
    <col min="266" max="266" width="16.125" style="42" customWidth="1"/>
    <col min="267" max="268" width="4.5" style="42" customWidth="1"/>
    <col min="269" max="269" width="4.625" style="42" customWidth="1"/>
    <col min="270" max="270" width="9.625" style="42" customWidth="1"/>
    <col min="271" max="278" width="5.625" style="42" customWidth="1"/>
    <col min="279" max="279" width="9.375" style="42" bestFit="1" customWidth="1"/>
    <col min="280" max="513" width="9" style="42"/>
    <col min="514" max="514" width="2.125" style="42" customWidth="1"/>
    <col min="515" max="515" width="4.5" style="42" customWidth="1"/>
    <col min="516" max="516" width="13.5" style="42" customWidth="1"/>
    <col min="517" max="517" width="8.75" style="42" customWidth="1"/>
    <col min="518" max="518" width="16.125" style="42" customWidth="1"/>
    <col min="519" max="519" width="4.5" style="42" customWidth="1"/>
    <col min="520" max="520" width="13.5" style="42" customWidth="1"/>
    <col min="521" max="521" width="8.75" style="42" customWidth="1"/>
    <col min="522" max="522" width="16.125" style="42" customWidth="1"/>
    <col min="523" max="524" width="4.5" style="42" customWidth="1"/>
    <col min="525" max="525" width="4.625" style="42" customWidth="1"/>
    <col min="526" max="526" width="9.625" style="42" customWidth="1"/>
    <col min="527" max="534" width="5.625" style="42" customWidth="1"/>
    <col min="535" max="535" width="9.375" style="42" bestFit="1" customWidth="1"/>
    <col min="536" max="769" width="9" style="42"/>
    <col min="770" max="770" width="2.125" style="42" customWidth="1"/>
    <col min="771" max="771" width="4.5" style="42" customWidth="1"/>
    <col min="772" max="772" width="13.5" style="42" customWidth="1"/>
    <col min="773" max="773" width="8.75" style="42" customWidth="1"/>
    <col min="774" max="774" width="16.125" style="42" customWidth="1"/>
    <col min="775" max="775" width="4.5" style="42" customWidth="1"/>
    <col min="776" max="776" width="13.5" style="42" customWidth="1"/>
    <col min="777" max="777" width="8.75" style="42" customWidth="1"/>
    <col min="778" max="778" width="16.125" style="42" customWidth="1"/>
    <col min="779" max="780" width="4.5" style="42" customWidth="1"/>
    <col min="781" max="781" width="4.625" style="42" customWidth="1"/>
    <col min="782" max="782" width="9.625" style="42" customWidth="1"/>
    <col min="783" max="790" width="5.625" style="42" customWidth="1"/>
    <col min="791" max="791" width="9.375" style="42" bestFit="1" customWidth="1"/>
    <col min="792" max="1025" width="9" style="42"/>
    <col min="1026" max="1026" width="2.125" style="42" customWidth="1"/>
    <col min="1027" max="1027" width="4.5" style="42" customWidth="1"/>
    <col min="1028" max="1028" width="13.5" style="42" customWidth="1"/>
    <col min="1029" max="1029" width="8.75" style="42" customWidth="1"/>
    <col min="1030" max="1030" width="16.125" style="42" customWidth="1"/>
    <col min="1031" max="1031" width="4.5" style="42" customWidth="1"/>
    <col min="1032" max="1032" width="13.5" style="42" customWidth="1"/>
    <col min="1033" max="1033" width="8.75" style="42" customWidth="1"/>
    <col min="1034" max="1034" width="16.125" style="42" customWidth="1"/>
    <col min="1035" max="1036" width="4.5" style="42" customWidth="1"/>
    <col min="1037" max="1037" width="4.625" style="42" customWidth="1"/>
    <col min="1038" max="1038" width="9.625" style="42" customWidth="1"/>
    <col min="1039" max="1046" width="5.625" style="42" customWidth="1"/>
    <col min="1047" max="1047" width="9.375" style="42" bestFit="1" customWidth="1"/>
    <col min="1048" max="1281" width="9" style="42"/>
    <col min="1282" max="1282" width="2.125" style="42" customWidth="1"/>
    <col min="1283" max="1283" width="4.5" style="42" customWidth="1"/>
    <col min="1284" max="1284" width="13.5" style="42" customWidth="1"/>
    <col min="1285" max="1285" width="8.75" style="42" customWidth="1"/>
    <col min="1286" max="1286" width="16.125" style="42" customWidth="1"/>
    <col min="1287" max="1287" width="4.5" style="42" customWidth="1"/>
    <col min="1288" max="1288" width="13.5" style="42" customWidth="1"/>
    <col min="1289" max="1289" width="8.75" style="42" customWidth="1"/>
    <col min="1290" max="1290" width="16.125" style="42" customWidth="1"/>
    <col min="1291" max="1292" width="4.5" style="42" customWidth="1"/>
    <col min="1293" max="1293" width="4.625" style="42" customWidth="1"/>
    <col min="1294" max="1294" width="9.625" style="42" customWidth="1"/>
    <col min="1295" max="1302" width="5.625" style="42" customWidth="1"/>
    <col min="1303" max="1303" width="9.375" style="42" bestFit="1" customWidth="1"/>
    <col min="1304" max="1537" width="9" style="42"/>
    <col min="1538" max="1538" width="2.125" style="42" customWidth="1"/>
    <col min="1539" max="1539" width="4.5" style="42" customWidth="1"/>
    <col min="1540" max="1540" width="13.5" style="42" customWidth="1"/>
    <col min="1541" max="1541" width="8.75" style="42" customWidth="1"/>
    <col min="1542" max="1542" width="16.125" style="42" customWidth="1"/>
    <col min="1543" max="1543" width="4.5" style="42" customWidth="1"/>
    <col min="1544" max="1544" width="13.5" style="42" customWidth="1"/>
    <col min="1545" max="1545" width="8.75" style="42" customWidth="1"/>
    <col min="1546" max="1546" width="16.125" style="42" customWidth="1"/>
    <col min="1547" max="1548" width="4.5" style="42" customWidth="1"/>
    <col min="1549" max="1549" width="4.625" style="42" customWidth="1"/>
    <col min="1550" max="1550" width="9.625" style="42" customWidth="1"/>
    <col min="1551" max="1558" width="5.625" style="42" customWidth="1"/>
    <col min="1559" max="1559" width="9.375" style="42" bestFit="1" customWidth="1"/>
    <col min="1560" max="1793" width="9" style="42"/>
    <col min="1794" max="1794" width="2.125" style="42" customWidth="1"/>
    <col min="1795" max="1795" width="4.5" style="42" customWidth="1"/>
    <col min="1796" max="1796" width="13.5" style="42" customWidth="1"/>
    <col min="1797" max="1797" width="8.75" style="42" customWidth="1"/>
    <col min="1798" max="1798" width="16.125" style="42" customWidth="1"/>
    <col min="1799" max="1799" width="4.5" style="42" customWidth="1"/>
    <col min="1800" max="1800" width="13.5" style="42" customWidth="1"/>
    <col min="1801" max="1801" width="8.75" style="42" customWidth="1"/>
    <col min="1802" max="1802" width="16.125" style="42" customWidth="1"/>
    <col min="1803" max="1804" width="4.5" style="42" customWidth="1"/>
    <col min="1805" max="1805" width="4.625" style="42" customWidth="1"/>
    <col min="1806" max="1806" width="9.625" style="42" customWidth="1"/>
    <col min="1807" max="1814" width="5.625" style="42" customWidth="1"/>
    <col min="1815" max="1815" width="9.375" style="42" bestFit="1" customWidth="1"/>
    <col min="1816" max="2049" width="9" style="42"/>
    <col min="2050" max="2050" width="2.125" style="42" customWidth="1"/>
    <col min="2051" max="2051" width="4.5" style="42" customWidth="1"/>
    <col min="2052" max="2052" width="13.5" style="42" customWidth="1"/>
    <col min="2053" max="2053" width="8.75" style="42" customWidth="1"/>
    <col min="2054" max="2054" width="16.125" style="42" customWidth="1"/>
    <col min="2055" max="2055" width="4.5" style="42" customWidth="1"/>
    <col min="2056" max="2056" width="13.5" style="42" customWidth="1"/>
    <col min="2057" max="2057" width="8.75" style="42" customWidth="1"/>
    <col min="2058" max="2058" width="16.125" style="42" customWidth="1"/>
    <col min="2059" max="2060" width="4.5" style="42" customWidth="1"/>
    <col min="2061" max="2061" width="4.625" style="42" customWidth="1"/>
    <col min="2062" max="2062" width="9.625" style="42" customWidth="1"/>
    <col min="2063" max="2070" width="5.625" style="42" customWidth="1"/>
    <col min="2071" max="2071" width="9.375" style="42" bestFit="1" customWidth="1"/>
    <col min="2072" max="2305" width="9" style="42"/>
    <col min="2306" max="2306" width="2.125" style="42" customWidth="1"/>
    <col min="2307" max="2307" width="4.5" style="42" customWidth="1"/>
    <col min="2308" max="2308" width="13.5" style="42" customWidth="1"/>
    <col min="2309" max="2309" width="8.75" style="42" customWidth="1"/>
    <col min="2310" max="2310" width="16.125" style="42" customWidth="1"/>
    <col min="2311" max="2311" width="4.5" style="42" customWidth="1"/>
    <col min="2312" max="2312" width="13.5" style="42" customWidth="1"/>
    <col min="2313" max="2313" width="8.75" style="42" customWidth="1"/>
    <col min="2314" max="2314" width="16.125" style="42" customWidth="1"/>
    <col min="2315" max="2316" width="4.5" style="42" customWidth="1"/>
    <col min="2317" max="2317" width="4.625" style="42" customWidth="1"/>
    <col min="2318" max="2318" width="9.625" style="42" customWidth="1"/>
    <col min="2319" max="2326" width="5.625" style="42" customWidth="1"/>
    <col min="2327" max="2327" width="9.375" style="42" bestFit="1" customWidth="1"/>
    <col min="2328" max="2561" width="9" style="42"/>
    <col min="2562" max="2562" width="2.125" style="42" customWidth="1"/>
    <col min="2563" max="2563" width="4.5" style="42" customWidth="1"/>
    <col min="2564" max="2564" width="13.5" style="42" customWidth="1"/>
    <col min="2565" max="2565" width="8.75" style="42" customWidth="1"/>
    <col min="2566" max="2566" width="16.125" style="42" customWidth="1"/>
    <col min="2567" max="2567" width="4.5" style="42" customWidth="1"/>
    <col min="2568" max="2568" width="13.5" style="42" customWidth="1"/>
    <col min="2569" max="2569" width="8.75" style="42" customWidth="1"/>
    <col min="2570" max="2570" width="16.125" style="42" customWidth="1"/>
    <col min="2571" max="2572" width="4.5" style="42" customWidth="1"/>
    <col min="2573" max="2573" width="4.625" style="42" customWidth="1"/>
    <col min="2574" max="2574" width="9.625" style="42" customWidth="1"/>
    <col min="2575" max="2582" width="5.625" style="42" customWidth="1"/>
    <col min="2583" max="2583" width="9.375" style="42" bestFit="1" customWidth="1"/>
    <col min="2584" max="2817" width="9" style="42"/>
    <col min="2818" max="2818" width="2.125" style="42" customWidth="1"/>
    <col min="2819" max="2819" width="4.5" style="42" customWidth="1"/>
    <col min="2820" max="2820" width="13.5" style="42" customWidth="1"/>
    <col min="2821" max="2821" width="8.75" style="42" customWidth="1"/>
    <col min="2822" max="2822" width="16.125" style="42" customWidth="1"/>
    <col min="2823" max="2823" width="4.5" style="42" customWidth="1"/>
    <col min="2824" max="2824" width="13.5" style="42" customWidth="1"/>
    <col min="2825" max="2825" width="8.75" style="42" customWidth="1"/>
    <col min="2826" max="2826" width="16.125" style="42" customWidth="1"/>
    <col min="2827" max="2828" width="4.5" style="42" customWidth="1"/>
    <col min="2829" max="2829" width="4.625" style="42" customWidth="1"/>
    <col min="2830" max="2830" width="9.625" style="42" customWidth="1"/>
    <col min="2831" max="2838" width="5.625" style="42" customWidth="1"/>
    <col min="2839" max="2839" width="9.375" style="42" bestFit="1" customWidth="1"/>
    <col min="2840" max="3073" width="9" style="42"/>
    <col min="3074" max="3074" width="2.125" style="42" customWidth="1"/>
    <col min="3075" max="3075" width="4.5" style="42" customWidth="1"/>
    <col min="3076" max="3076" width="13.5" style="42" customWidth="1"/>
    <col min="3077" max="3077" width="8.75" style="42" customWidth="1"/>
    <col min="3078" max="3078" width="16.125" style="42" customWidth="1"/>
    <col min="3079" max="3079" width="4.5" style="42" customWidth="1"/>
    <col min="3080" max="3080" width="13.5" style="42" customWidth="1"/>
    <col min="3081" max="3081" width="8.75" style="42" customWidth="1"/>
    <col min="3082" max="3082" width="16.125" style="42" customWidth="1"/>
    <col min="3083" max="3084" width="4.5" style="42" customWidth="1"/>
    <col min="3085" max="3085" width="4.625" style="42" customWidth="1"/>
    <col min="3086" max="3086" width="9.625" style="42" customWidth="1"/>
    <col min="3087" max="3094" width="5.625" style="42" customWidth="1"/>
    <col min="3095" max="3095" width="9.375" style="42" bestFit="1" customWidth="1"/>
    <col min="3096" max="3329" width="9" style="42"/>
    <col min="3330" max="3330" width="2.125" style="42" customWidth="1"/>
    <col min="3331" max="3331" width="4.5" style="42" customWidth="1"/>
    <col min="3332" max="3332" width="13.5" style="42" customWidth="1"/>
    <col min="3333" max="3333" width="8.75" style="42" customWidth="1"/>
    <col min="3334" max="3334" width="16.125" style="42" customWidth="1"/>
    <col min="3335" max="3335" width="4.5" style="42" customWidth="1"/>
    <col min="3336" max="3336" width="13.5" style="42" customWidth="1"/>
    <col min="3337" max="3337" width="8.75" style="42" customWidth="1"/>
    <col min="3338" max="3338" width="16.125" style="42" customWidth="1"/>
    <col min="3339" max="3340" width="4.5" style="42" customWidth="1"/>
    <col min="3341" max="3341" width="4.625" style="42" customWidth="1"/>
    <col min="3342" max="3342" width="9.625" style="42" customWidth="1"/>
    <col min="3343" max="3350" width="5.625" style="42" customWidth="1"/>
    <col min="3351" max="3351" width="9.375" style="42" bestFit="1" customWidth="1"/>
    <col min="3352" max="3585" width="9" style="42"/>
    <col min="3586" max="3586" width="2.125" style="42" customWidth="1"/>
    <col min="3587" max="3587" width="4.5" style="42" customWidth="1"/>
    <col min="3588" max="3588" width="13.5" style="42" customWidth="1"/>
    <col min="3589" max="3589" width="8.75" style="42" customWidth="1"/>
    <col min="3590" max="3590" width="16.125" style="42" customWidth="1"/>
    <col min="3591" max="3591" width="4.5" style="42" customWidth="1"/>
    <col min="3592" max="3592" width="13.5" style="42" customWidth="1"/>
    <col min="3593" max="3593" width="8.75" style="42" customWidth="1"/>
    <col min="3594" max="3594" width="16.125" style="42" customWidth="1"/>
    <col min="3595" max="3596" width="4.5" style="42" customWidth="1"/>
    <col min="3597" max="3597" width="4.625" style="42" customWidth="1"/>
    <col min="3598" max="3598" width="9.625" style="42" customWidth="1"/>
    <col min="3599" max="3606" width="5.625" style="42" customWidth="1"/>
    <col min="3607" max="3607" width="9.375" style="42" bestFit="1" customWidth="1"/>
    <col min="3608" max="3841" width="9" style="42"/>
    <col min="3842" max="3842" width="2.125" style="42" customWidth="1"/>
    <col min="3843" max="3843" width="4.5" style="42" customWidth="1"/>
    <col min="3844" max="3844" width="13.5" style="42" customWidth="1"/>
    <col min="3845" max="3845" width="8.75" style="42" customWidth="1"/>
    <col min="3846" max="3846" width="16.125" style="42" customWidth="1"/>
    <col min="3847" max="3847" width="4.5" style="42" customWidth="1"/>
    <col min="3848" max="3848" width="13.5" style="42" customWidth="1"/>
    <col min="3849" max="3849" width="8.75" style="42" customWidth="1"/>
    <col min="3850" max="3850" width="16.125" style="42" customWidth="1"/>
    <col min="3851" max="3852" width="4.5" style="42" customWidth="1"/>
    <col min="3853" max="3853" width="4.625" style="42" customWidth="1"/>
    <col min="3854" max="3854" width="9.625" style="42" customWidth="1"/>
    <col min="3855" max="3862" width="5.625" style="42" customWidth="1"/>
    <col min="3863" max="3863" width="9.375" style="42" bestFit="1" customWidth="1"/>
    <col min="3864" max="4097" width="9" style="42"/>
    <col min="4098" max="4098" width="2.125" style="42" customWidth="1"/>
    <col min="4099" max="4099" width="4.5" style="42" customWidth="1"/>
    <col min="4100" max="4100" width="13.5" style="42" customWidth="1"/>
    <col min="4101" max="4101" width="8.75" style="42" customWidth="1"/>
    <col min="4102" max="4102" width="16.125" style="42" customWidth="1"/>
    <col min="4103" max="4103" width="4.5" style="42" customWidth="1"/>
    <col min="4104" max="4104" width="13.5" style="42" customWidth="1"/>
    <col min="4105" max="4105" width="8.75" style="42" customWidth="1"/>
    <col min="4106" max="4106" width="16.125" style="42" customWidth="1"/>
    <col min="4107" max="4108" width="4.5" style="42" customWidth="1"/>
    <col min="4109" max="4109" width="4.625" style="42" customWidth="1"/>
    <col min="4110" max="4110" width="9.625" style="42" customWidth="1"/>
    <col min="4111" max="4118" width="5.625" style="42" customWidth="1"/>
    <col min="4119" max="4119" width="9.375" style="42" bestFit="1" customWidth="1"/>
    <col min="4120" max="4353" width="9" style="42"/>
    <col min="4354" max="4354" width="2.125" style="42" customWidth="1"/>
    <col min="4355" max="4355" width="4.5" style="42" customWidth="1"/>
    <col min="4356" max="4356" width="13.5" style="42" customWidth="1"/>
    <col min="4357" max="4357" width="8.75" style="42" customWidth="1"/>
    <col min="4358" max="4358" width="16.125" style="42" customWidth="1"/>
    <col min="4359" max="4359" width="4.5" style="42" customWidth="1"/>
    <col min="4360" max="4360" width="13.5" style="42" customWidth="1"/>
    <col min="4361" max="4361" width="8.75" style="42" customWidth="1"/>
    <col min="4362" max="4362" width="16.125" style="42" customWidth="1"/>
    <col min="4363" max="4364" width="4.5" style="42" customWidth="1"/>
    <col min="4365" max="4365" width="4.625" style="42" customWidth="1"/>
    <col min="4366" max="4366" width="9.625" style="42" customWidth="1"/>
    <col min="4367" max="4374" width="5.625" style="42" customWidth="1"/>
    <col min="4375" max="4375" width="9.375" style="42" bestFit="1" customWidth="1"/>
    <col min="4376" max="4609" width="9" style="42"/>
    <col min="4610" max="4610" width="2.125" style="42" customWidth="1"/>
    <col min="4611" max="4611" width="4.5" style="42" customWidth="1"/>
    <col min="4612" max="4612" width="13.5" style="42" customWidth="1"/>
    <col min="4613" max="4613" width="8.75" style="42" customWidth="1"/>
    <col min="4614" max="4614" width="16.125" style="42" customWidth="1"/>
    <col min="4615" max="4615" width="4.5" style="42" customWidth="1"/>
    <col min="4616" max="4616" width="13.5" style="42" customWidth="1"/>
    <col min="4617" max="4617" width="8.75" style="42" customWidth="1"/>
    <col min="4618" max="4618" width="16.125" style="42" customWidth="1"/>
    <col min="4619" max="4620" width="4.5" style="42" customWidth="1"/>
    <col min="4621" max="4621" width="4.625" style="42" customWidth="1"/>
    <col min="4622" max="4622" width="9.625" style="42" customWidth="1"/>
    <col min="4623" max="4630" width="5.625" style="42" customWidth="1"/>
    <col min="4631" max="4631" width="9.375" style="42" bestFit="1" customWidth="1"/>
    <col min="4632" max="4865" width="9" style="42"/>
    <col min="4866" max="4866" width="2.125" style="42" customWidth="1"/>
    <col min="4867" max="4867" width="4.5" style="42" customWidth="1"/>
    <col min="4868" max="4868" width="13.5" style="42" customWidth="1"/>
    <col min="4869" max="4869" width="8.75" style="42" customWidth="1"/>
    <col min="4870" max="4870" width="16.125" style="42" customWidth="1"/>
    <col min="4871" max="4871" width="4.5" style="42" customWidth="1"/>
    <col min="4872" max="4872" width="13.5" style="42" customWidth="1"/>
    <col min="4873" max="4873" width="8.75" style="42" customWidth="1"/>
    <col min="4874" max="4874" width="16.125" style="42" customWidth="1"/>
    <col min="4875" max="4876" width="4.5" style="42" customWidth="1"/>
    <col min="4877" max="4877" width="4.625" style="42" customWidth="1"/>
    <col min="4878" max="4878" width="9.625" style="42" customWidth="1"/>
    <col min="4879" max="4886" width="5.625" style="42" customWidth="1"/>
    <col min="4887" max="4887" width="9.375" style="42" bestFit="1" customWidth="1"/>
    <col min="4888" max="5121" width="9" style="42"/>
    <col min="5122" max="5122" width="2.125" style="42" customWidth="1"/>
    <col min="5123" max="5123" width="4.5" style="42" customWidth="1"/>
    <col min="5124" max="5124" width="13.5" style="42" customWidth="1"/>
    <col min="5125" max="5125" width="8.75" style="42" customWidth="1"/>
    <col min="5126" max="5126" width="16.125" style="42" customWidth="1"/>
    <col min="5127" max="5127" width="4.5" style="42" customWidth="1"/>
    <col min="5128" max="5128" width="13.5" style="42" customWidth="1"/>
    <col min="5129" max="5129" width="8.75" style="42" customWidth="1"/>
    <col min="5130" max="5130" width="16.125" style="42" customWidth="1"/>
    <col min="5131" max="5132" width="4.5" style="42" customWidth="1"/>
    <col min="5133" max="5133" width="4.625" style="42" customWidth="1"/>
    <col min="5134" max="5134" width="9.625" style="42" customWidth="1"/>
    <col min="5135" max="5142" width="5.625" style="42" customWidth="1"/>
    <col min="5143" max="5143" width="9.375" style="42" bestFit="1" customWidth="1"/>
    <col min="5144" max="5377" width="9" style="42"/>
    <col min="5378" max="5378" width="2.125" style="42" customWidth="1"/>
    <col min="5379" max="5379" width="4.5" style="42" customWidth="1"/>
    <col min="5380" max="5380" width="13.5" style="42" customWidth="1"/>
    <col min="5381" max="5381" width="8.75" style="42" customWidth="1"/>
    <col min="5382" max="5382" width="16.125" style="42" customWidth="1"/>
    <col min="5383" max="5383" width="4.5" style="42" customWidth="1"/>
    <col min="5384" max="5384" width="13.5" style="42" customWidth="1"/>
    <col min="5385" max="5385" width="8.75" style="42" customWidth="1"/>
    <col min="5386" max="5386" width="16.125" style="42" customWidth="1"/>
    <col min="5387" max="5388" width="4.5" style="42" customWidth="1"/>
    <col min="5389" max="5389" width="4.625" style="42" customWidth="1"/>
    <col min="5390" max="5390" width="9.625" style="42" customWidth="1"/>
    <col min="5391" max="5398" width="5.625" style="42" customWidth="1"/>
    <col min="5399" max="5399" width="9.375" style="42" bestFit="1" customWidth="1"/>
    <col min="5400" max="5633" width="9" style="42"/>
    <col min="5634" max="5634" width="2.125" style="42" customWidth="1"/>
    <col min="5635" max="5635" width="4.5" style="42" customWidth="1"/>
    <col min="5636" max="5636" width="13.5" style="42" customWidth="1"/>
    <col min="5637" max="5637" width="8.75" style="42" customWidth="1"/>
    <col min="5638" max="5638" width="16.125" style="42" customWidth="1"/>
    <col min="5639" max="5639" width="4.5" style="42" customWidth="1"/>
    <col min="5640" max="5640" width="13.5" style="42" customWidth="1"/>
    <col min="5641" max="5641" width="8.75" style="42" customWidth="1"/>
    <col min="5642" max="5642" width="16.125" style="42" customWidth="1"/>
    <col min="5643" max="5644" width="4.5" style="42" customWidth="1"/>
    <col min="5645" max="5645" width="4.625" style="42" customWidth="1"/>
    <col min="5646" max="5646" width="9.625" style="42" customWidth="1"/>
    <col min="5647" max="5654" width="5.625" style="42" customWidth="1"/>
    <col min="5655" max="5655" width="9.375" style="42" bestFit="1" customWidth="1"/>
    <col min="5656" max="5889" width="9" style="42"/>
    <col min="5890" max="5890" width="2.125" style="42" customWidth="1"/>
    <col min="5891" max="5891" width="4.5" style="42" customWidth="1"/>
    <col min="5892" max="5892" width="13.5" style="42" customWidth="1"/>
    <col min="5893" max="5893" width="8.75" style="42" customWidth="1"/>
    <col min="5894" max="5894" width="16.125" style="42" customWidth="1"/>
    <col min="5895" max="5895" width="4.5" style="42" customWidth="1"/>
    <col min="5896" max="5896" width="13.5" style="42" customWidth="1"/>
    <col min="5897" max="5897" width="8.75" style="42" customWidth="1"/>
    <col min="5898" max="5898" width="16.125" style="42" customWidth="1"/>
    <col min="5899" max="5900" width="4.5" style="42" customWidth="1"/>
    <col min="5901" max="5901" width="4.625" style="42" customWidth="1"/>
    <col min="5902" max="5902" width="9.625" style="42" customWidth="1"/>
    <col min="5903" max="5910" width="5.625" style="42" customWidth="1"/>
    <col min="5911" max="5911" width="9.375" style="42" bestFit="1" customWidth="1"/>
    <col min="5912" max="6145" width="9" style="42"/>
    <col min="6146" max="6146" width="2.125" style="42" customWidth="1"/>
    <col min="6147" max="6147" width="4.5" style="42" customWidth="1"/>
    <col min="6148" max="6148" width="13.5" style="42" customWidth="1"/>
    <col min="6149" max="6149" width="8.75" style="42" customWidth="1"/>
    <col min="6150" max="6150" width="16.125" style="42" customWidth="1"/>
    <col min="6151" max="6151" width="4.5" style="42" customWidth="1"/>
    <col min="6152" max="6152" width="13.5" style="42" customWidth="1"/>
    <col min="6153" max="6153" width="8.75" style="42" customWidth="1"/>
    <col min="6154" max="6154" width="16.125" style="42" customWidth="1"/>
    <col min="6155" max="6156" width="4.5" style="42" customWidth="1"/>
    <col min="6157" max="6157" width="4.625" style="42" customWidth="1"/>
    <col min="6158" max="6158" width="9.625" style="42" customWidth="1"/>
    <col min="6159" max="6166" width="5.625" style="42" customWidth="1"/>
    <col min="6167" max="6167" width="9.375" style="42" bestFit="1" customWidth="1"/>
    <col min="6168" max="6401" width="9" style="42"/>
    <col min="6402" max="6402" width="2.125" style="42" customWidth="1"/>
    <col min="6403" max="6403" width="4.5" style="42" customWidth="1"/>
    <col min="6404" max="6404" width="13.5" style="42" customWidth="1"/>
    <col min="6405" max="6405" width="8.75" style="42" customWidth="1"/>
    <col min="6406" max="6406" width="16.125" style="42" customWidth="1"/>
    <col min="6407" max="6407" width="4.5" style="42" customWidth="1"/>
    <col min="6408" max="6408" width="13.5" style="42" customWidth="1"/>
    <col min="6409" max="6409" width="8.75" style="42" customWidth="1"/>
    <col min="6410" max="6410" width="16.125" style="42" customWidth="1"/>
    <col min="6411" max="6412" width="4.5" style="42" customWidth="1"/>
    <col min="6413" max="6413" width="4.625" style="42" customWidth="1"/>
    <col min="6414" max="6414" width="9.625" style="42" customWidth="1"/>
    <col min="6415" max="6422" width="5.625" style="42" customWidth="1"/>
    <col min="6423" max="6423" width="9.375" style="42" bestFit="1" customWidth="1"/>
    <col min="6424" max="6657" width="9" style="42"/>
    <col min="6658" max="6658" width="2.125" style="42" customWidth="1"/>
    <col min="6659" max="6659" width="4.5" style="42" customWidth="1"/>
    <col min="6660" max="6660" width="13.5" style="42" customWidth="1"/>
    <col min="6661" max="6661" width="8.75" style="42" customWidth="1"/>
    <col min="6662" max="6662" width="16.125" style="42" customWidth="1"/>
    <col min="6663" max="6663" width="4.5" style="42" customWidth="1"/>
    <col min="6664" max="6664" width="13.5" style="42" customWidth="1"/>
    <col min="6665" max="6665" width="8.75" style="42" customWidth="1"/>
    <col min="6666" max="6666" width="16.125" style="42" customWidth="1"/>
    <col min="6667" max="6668" width="4.5" style="42" customWidth="1"/>
    <col min="6669" max="6669" width="4.625" style="42" customWidth="1"/>
    <col min="6670" max="6670" width="9.625" style="42" customWidth="1"/>
    <col min="6671" max="6678" width="5.625" style="42" customWidth="1"/>
    <col min="6679" max="6679" width="9.375" style="42" bestFit="1" customWidth="1"/>
    <col min="6680" max="6913" width="9" style="42"/>
    <col min="6914" max="6914" width="2.125" style="42" customWidth="1"/>
    <col min="6915" max="6915" width="4.5" style="42" customWidth="1"/>
    <col min="6916" max="6916" width="13.5" style="42" customWidth="1"/>
    <col min="6917" max="6917" width="8.75" style="42" customWidth="1"/>
    <col min="6918" max="6918" width="16.125" style="42" customWidth="1"/>
    <col min="6919" max="6919" width="4.5" style="42" customWidth="1"/>
    <col min="6920" max="6920" width="13.5" style="42" customWidth="1"/>
    <col min="6921" max="6921" width="8.75" style="42" customWidth="1"/>
    <col min="6922" max="6922" width="16.125" style="42" customWidth="1"/>
    <col min="6923" max="6924" width="4.5" style="42" customWidth="1"/>
    <col min="6925" max="6925" width="4.625" style="42" customWidth="1"/>
    <col min="6926" max="6926" width="9.625" style="42" customWidth="1"/>
    <col min="6927" max="6934" width="5.625" style="42" customWidth="1"/>
    <col min="6935" max="6935" width="9.375" style="42" bestFit="1" customWidth="1"/>
    <col min="6936" max="7169" width="9" style="42"/>
    <col min="7170" max="7170" width="2.125" style="42" customWidth="1"/>
    <col min="7171" max="7171" width="4.5" style="42" customWidth="1"/>
    <col min="7172" max="7172" width="13.5" style="42" customWidth="1"/>
    <col min="7173" max="7173" width="8.75" style="42" customWidth="1"/>
    <col min="7174" max="7174" width="16.125" style="42" customWidth="1"/>
    <col min="7175" max="7175" width="4.5" style="42" customWidth="1"/>
    <col min="7176" max="7176" width="13.5" style="42" customWidth="1"/>
    <col min="7177" max="7177" width="8.75" style="42" customWidth="1"/>
    <col min="7178" max="7178" width="16.125" style="42" customWidth="1"/>
    <col min="7179" max="7180" width="4.5" style="42" customWidth="1"/>
    <col min="7181" max="7181" width="4.625" style="42" customWidth="1"/>
    <col min="7182" max="7182" width="9.625" style="42" customWidth="1"/>
    <col min="7183" max="7190" width="5.625" style="42" customWidth="1"/>
    <col min="7191" max="7191" width="9.375" style="42" bestFit="1" customWidth="1"/>
    <col min="7192" max="7425" width="9" style="42"/>
    <col min="7426" max="7426" width="2.125" style="42" customWidth="1"/>
    <col min="7427" max="7427" width="4.5" style="42" customWidth="1"/>
    <col min="7428" max="7428" width="13.5" style="42" customWidth="1"/>
    <col min="7429" max="7429" width="8.75" style="42" customWidth="1"/>
    <col min="7430" max="7430" width="16.125" style="42" customWidth="1"/>
    <col min="7431" max="7431" width="4.5" style="42" customWidth="1"/>
    <col min="7432" max="7432" width="13.5" style="42" customWidth="1"/>
    <col min="7433" max="7433" width="8.75" style="42" customWidth="1"/>
    <col min="7434" max="7434" width="16.125" style="42" customWidth="1"/>
    <col min="7435" max="7436" width="4.5" style="42" customWidth="1"/>
    <col min="7437" max="7437" width="4.625" style="42" customWidth="1"/>
    <col min="7438" max="7438" width="9.625" style="42" customWidth="1"/>
    <col min="7439" max="7446" width="5.625" style="42" customWidth="1"/>
    <col min="7447" max="7447" width="9.375" style="42" bestFit="1" customWidth="1"/>
    <col min="7448" max="7681" width="9" style="42"/>
    <col min="7682" max="7682" width="2.125" style="42" customWidth="1"/>
    <col min="7683" max="7683" width="4.5" style="42" customWidth="1"/>
    <col min="7684" max="7684" width="13.5" style="42" customWidth="1"/>
    <col min="7685" max="7685" width="8.75" style="42" customWidth="1"/>
    <col min="7686" max="7686" width="16.125" style="42" customWidth="1"/>
    <col min="7687" max="7687" width="4.5" style="42" customWidth="1"/>
    <col min="7688" max="7688" width="13.5" style="42" customWidth="1"/>
    <col min="7689" max="7689" width="8.75" style="42" customWidth="1"/>
    <col min="7690" max="7690" width="16.125" style="42" customWidth="1"/>
    <col min="7691" max="7692" width="4.5" style="42" customWidth="1"/>
    <col min="7693" max="7693" width="4.625" style="42" customWidth="1"/>
    <col min="7694" max="7694" width="9.625" style="42" customWidth="1"/>
    <col min="7695" max="7702" width="5.625" style="42" customWidth="1"/>
    <col min="7703" max="7703" width="9.375" style="42" bestFit="1" customWidth="1"/>
    <col min="7704" max="7937" width="9" style="42"/>
    <col min="7938" max="7938" width="2.125" style="42" customWidth="1"/>
    <col min="7939" max="7939" width="4.5" style="42" customWidth="1"/>
    <col min="7940" max="7940" width="13.5" style="42" customWidth="1"/>
    <col min="7941" max="7941" width="8.75" style="42" customWidth="1"/>
    <col min="7942" max="7942" width="16.125" style="42" customWidth="1"/>
    <col min="7943" max="7943" width="4.5" style="42" customWidth="1"/>
    <col min="7944" max="7944" width="13.5" style="42" customWidth="1"/>
    <col min="7945" max="7945" width="8.75" style="42" customWidth="1"/>
    <col min="7946" max="7946" width="16.125" style="42" customWidth="1"/>
    <col min="7947" max="7948" width="4.5" style="42" customWidth="1"/>
    <col min="7949" max="7949" width="4.625" style="42" customWidth="1"/>
    <col min="7950" max="7950" width="9.625" style="42" customWidth="1"/>
    <col min="7951" max="7958" width="5.625" style="42" customWidth="1"/>
    <col min="7959" max="7959" width="9.375" style="42" bestFit="1" customWidth="1"/>
    <col min="7960" max="8193" width="9" style="42"/>
    <col min="8194" max="8194" width="2.125" style="42" customWidth="1"/>
    <col min="8195" max="8195" width="4.5" style="42" customWidth="1"/>
    <col min="8196" max="8196" width="13.5" style="42" customWidth="1"/>
    <col min="8197" max="8197" width="8.75" style="42" customWidth="1"/>
    <col min="8198" max="8198" width="16.125" style="42" customWidth="1"/>
    <col min="8199" max="8199" width="4.5" style="42" customWidth="1"/>
    <col min="8200" max="8200" width="13.5" style="42" customWidth="1"/>
    <col min="8201" max="8201" width="8.75" style="42" customWidth="1"/>
    <col min="8202" max="8202" width="16.125" style="42" customWidth="1"/>
    <col min="8203" max="8204" width="4.5" style="42" customWidth="1"/>
    <col min="8205" max="8205" width="4.625" style="42" customWidth="1"/>
    <col min="8206" max="8206" width="9.625" style="42" customWidth="1"/>
    <col min="8207" max="8214" width="5.625" style="42" customWidth="1"/>
    <col min="8215" max="8215" width="9.375" style="42" bestFit="1" customWidth="1"/>
    <col min="8216" max="8449" width="9" style="42"/>
    <col min="8450" max="8450" width="2.125" style="42" customWidth="1"/>
    <col min="8451" max="8451" width="4.5" style="42" customWidth="1"/>
    <col min="8452" max="8452" width="13.5" style="42" customWidth="1"/>
    <col min="8453" max="8453" width="8.75" style="42" customWidth="1"/>
    <col min="8454" max="8454" width="16.125" style="42" customWidth="1"/>
    <col min="8455" max="8455" width="4.5" style="42" customWidth="1"/>
    <col min="8456" max="8456" width="13.5" style="42" customWidth="1"/>
    <col min="8457" max="8457" width="8.75" style="42" customWidth="1"/>
    <col min="8458" max="8458" width="16.125" style="42" customWidth="1"/>
    <col min="8459" max="8460" width="4.5" style="42" customWidth="1"/>
    <col min="8461" max="8461" width="4.625" style="42" customWidth="1"/>
    <col min="8462" max="8462" width="9.625" style="42" customWidth="1"/>
    <col min="8463" max="8470" width="5.625" style="42" customWidth="1"/>
    <col min="8471" max="8471" width="9.375" style="42" bestFit="1" customWidth="1"/>
    <col min="8472" max="8705" width="9" style="42"/>
    <col min="8706" max="8706" width="2.125" style="42" customWidth="1"/>
    <col min="8707" max="8707" width="4.5" style="42" customWidth="1"/>
    <col min="8708" max="8708" width="13.5" style="42" customWidth="1"/>
    <col min="8709" max="8709" width="8.75" style="42" customWidth="1"/>
    <col min="8710" max="8710" width="16.125" style="42" customWidth="1"/>
    <col min="8711" max="8711" width="4.5" style="42" customWidth="1"/>
    <col min="8712" max="8712" width="13.5" style="42" customWidth="1"/>
    <col min="8713" max="8713" width="8.75" style="42" customWidth="1"/>
    <col min="8714" max="8714" width="16.125" style="42" customWidth="1"/>
    <col min="8715" max="8716" width="4.5" style="42" customWidth="1"/>
    <col min="8717" max="8717" width="4.625" style="42" customWidth="1"/>
    <col min="8718" max="8718" width="9.625" style="42" customWidth="1"/>
    <col min="8719" max="8726" width="5.625" style="42" customWidth="1"/>
    <col min="8727" max="8727" width="9.375" style="42" bestFit="1" customWidth="1"/>
    <col min="8728" max="8961" width="9" style="42"/>
    <col min="8962" max="8962" width="2.125" style="42" customWidth="1"/>
    <col min="8963" max="8963" width="4.5" style="42" customWidth="1"/>
    <col min="8964" max="8964" width="13.5" style="42" customWidth="1"/>
    <col min="8965" max="8965" width="8.75" style="42" customWidth="1"/>
    <col min="8966" max="8966" width="16.125" style="42" customWidth="1"/>
    <col min="8967" max="8967" width="4.5" style="42" customWidth="1"/>
    <col min="8968" max="8968" width="13.5" style="42" customWidth="1"/>
    <col min="8969" max="8969" width="8.75" style="42" customWidth="1"/>
    <col min="8970" max="8970" width="16.125" style="42" customWidth="1"/>
    <col min="8971" max="8972" width="4.5" style="42" customWidth="1"/>
    <col min="8973" max="8973" width="4.625" style="42" customWidth="1"/>
    <col min="8974" max="8974" width="9.625" style="42" customWidth="1"/>
    <col min="8975" max="8982" width="5.625" style="42" customWidth="1"/>
    <col min="8983" max="8983" width="9.375" style="42" bestFit="1" customWidth="1"/>
    <col min="8984" max="9217" width="9" style="42"/>
    <col min="9218" max="9218" width="2.125" style="42" customWidth="1"/>
    <col min="9219" max="9219" width="4.5" style="42" customWidth="1"/>
    <col min="9220" max="9220" width="13.5" style="42" customWidth="1"/>
    <col min="9221" max="9221" width="8.75" style="42" customWidth="1"/>
    <col min="9222" max="9222" width="16.125" style="42" customWidth="1"/>
    <col min="9223" max="9223" width="4.5" style="42" customWidth="1"/>
    <col min="9224" max="9224" width="13.5" style="42" customWidth="1"/>
    <col min="9225" max="9225" width="8.75" style="42" customWidth="1"/>
    <col min="9226" max="9226" width="16.125" style="42" customWidth="1"/>
    <col min="9227" max="9228" width="4.5" style="42" customWidth="1"/>
    <col min="9229" max="9229" width="4.625" style="42" customWidth="1"/>
    <col min="9230" max="9230" width="9.625" style="42" customWidth="1"/>
    <col min="9231" max="9238" width="5.625" style="42" customWidth="1"/>
    <col min="9239" max="9239" width="9.375" style="42" bestFit="1" customWidth="1"/>
    <col min="9240" max="9473" width="9" style="42"/>
    <col min="9474" max="9474" width="2.125" style="42" customWidth="1"/>
    <col min="9475" max="9475" width="4.5" style="42" customWidth="1"/>
    <col min="9476" max="9476" width="13.5" style="42" customWidth="1"/>
    <col min="9477" max="9477" width="8.75" style="42" customWidth="1"/>
    <col min="9478" max="9478" width="16.125" style="42" customWidth="1"/>
    <col min="9479" max="9479" width="4.5" style="42" customWidth="1"/>
    <col min="9480" max="9480" width="13.5" style="42" customWidth="1"/>
    <col min="9481" max="9481" width="8.75" style="42" customWidth="1"/>
    <col min="9482" max="9482" width="16.125" style="42" customWidth="1"/>
    <col min="9483" max="9484" width="4.5" style="42" customWidth="1"/>
    <col min="9485" max="9485" width="4.625" style="42" customWidth="1"/>
    <col min="9486" max="9486" width="9.625" style="42" customWidth="1"/>
    <col min="9487" max="9494" width="5.625" style="42" customWidth="1"/>
    <col min="9495" max="9495" width="9.375" style="42" bestFit="1" customWidth="1"/>
    <col min="9496" max="9729" width="9" style="42"/>
    <col min="9730" max="9730" width="2.125" style="42" customWidth="1"/>
    <col min="9731" max="9731" width="4.5" style="42" customWidth="1"/>
    <col min="9732" max="9732" width="13.5" style="42" customWidth="1"/>
    <col min="9733" max="9733" width="8.75" style="42" customWidth="1"/>
    <col min="9734" max="9734" width="16.125" style="42" customWidth="1"/>
    <col min="9735" max="9735" width="4.5" style="42" customWidth="1"/>
    <col min="9736" max="9736" width="13.5" style="42" customWidth="1"/>
    <col min="9737" max="9737" width="8.75" style="42" customWidth="1"/>
    <col min="9738" max="9738" width="16.125" style="42" customWidth="1"/>
    <col min="9739" max="9740" width="4.5" style="42" customWidth="1"/>
    <col min="9741" max="9741" width="4.625" style="42" customWidth="1"/>
    <col min="9742" max="9742" width="9.625" style="42" customWidth="1"/>
    <col min="9743" max="9750" width="5.625" style="42" customWidth="1"/>
    <col min="9751" max="9751" width="9.375" style="42" bestFit="1" customWidth="1"/>
    <col min="9752" max="9985" width="9" style="42"/>
    <col min="9986" max="9986" width="2.125" style="42" customWidth="1"/>
    <col min="9987" max="9987" width="4.5" style="42" customWidth="1"/>
    <col min="9988" max="9988" width="13.5" style="42" customWidth="1"/>
    <col min="9989" max="9989" width="8.75" style="42" customWidth="1"/>
    <col min="9990" max="9990" width="16.125" style="42" customWidth="1"/>
    <col min="9991" max="9991" width="4.5" style="42" customWidth="1"/>
    <col min="9992" max="9992" width="13.5" style="42" customWidth="1"/>
    <col min="9993" max="9993" width="8.75" style="42" customWidth="1"/>
    <col min="9994" max="9994" width="16.125" style="42" customWidth="1"/>
    <col min="9995" max="9996" width="4.5" style="42" customWidth="1"/>
    <col min="9997" max="9997" width="4.625" style="42" customWidth="1"/>
    <col min="9998" max="9998" width="9.625" style="42" customWidth="1"/>
    <col min="9999" max="10006" width="5.625" style="42" customWidth="1"/>
    <col min="10007" max="10007" width="9.375" style="42" bestFit="1" customWidth="1"/>
    <col min="10008" max="10241" width="9" style="42"/>
    <col min="10242" max="10242" width="2.125" style="42" customWidth="1"/>
    <col min="10243" max="10243" width="4.5" style="42" customWidth="1"/>
    <col min="10244" max="10244" width="13.5" style="42" customWidth="1"/>
    <col min="10245" max="10245" width="8.75" style="42" customWidth="1"/>
    <col min="10246" max="10246" width="16.125" style="42" customWidth="1"/>
    <col min="10247" max="10247" width="4.5" style="42" customWidth="1"/>
    <col min="10248" max="10248" width="13.5" style="42" customWidth="1"/>
    <col min="10249" max="10249" width="8.75" style="42" customWidth="1"/>
    <col min="10250" max="10250" width="16.125" style="42" customWidth="1"/>
    <col min="10251" max="10252" width="4.5" style="42" customWidth="1"/>
    <col min="10253" max="10253" width="4.625" style="42" customWidth="1"/>
    <col min="10254" max="10254" width="9.625" style="42" customWidth="1"/>
    <col min="10255" max="10262" width="5.625" style="42" customWidth="1"/>
    <col min="10263" max="10263" width="9.375" style="42" bestFit="1" customWidth="1"/>
    <col min="10264" max="10497" width="9" style="42"/>
    <col min="10498" max="10498" width="2.125" style="42" customWidth="1"/>
    <col min="10499" max="10499" width="4.5" style="42" customWidth="1"/>
    <col min="10500" max="10500" width="13.5" style="42" customWidth="1"/>
    <col min="10501" max="10501" width="8.75" style="42" customWidth="1"/>
    <col min="10502" max="10502" width="16.125" style="42" customWidth="1"/>
    <col min="10503" max="10503" width="4.5" style="42" customWidth="1"/>
    <col min="10504" max="10504" width="13.5" style="42" customWidth="1"/>
    <col min="10505" max="10505" width="8.75" style="42" customWidth="1"/>
    <col min="10506" max="10506" width="16.125" style="42" customWidth="1"/>
    <col min="10507" max="10508" width="4.5" style="42" customWidth="1"/>
    <col min="10509" max="10509" width="4.625" style="42" customWidth="1"/>
    <col min="10510" max="10510" width="9.625" style="42" customWidth="1"/>
    <col min="10511" max="10518" width="5.625" style="42" customWidth="1"/>
    <col min="10519" max="10519" width="9.375" style="42" bestFit="1" customWidth="1"/>
    <col min="10520" max="10753" width="9" style="42"/>
    <col min="10754" max="10754" width="2.125" style="42" customWidth="1"/>
    <col min="10755" max="10755" width="4.5" style="42" customWidth="1"/>
    <col min="10756" max="10756" width="13.5" style="42" customWidth="1"/>
    <col min="10757" max="10757" width="8.75" style="42" customWidth="1"/>
    <col min="10758" max="10758" width="16.125" style="42" customWidth="1"/>
    <col min="10759" max="10759" width="4.5" style="42" customWidth="1"/>
    <col min="10760" max="10760" width="13.5" style="42" customWidth="1"/>
    <col min="10761" max="10761" width="8.75" style="42" customWidth="1"/>
    <col min="10762" max="10762" width="16.125" style="42" customWidth="1"/>
    <col min="10763" max="10764" width="4.5" style="42" customWidth="1"/>
    <col min="10765" max="10765" width="4.625" style="42" customWidth="1"/>
    <col min="10766" max="10766" width="9.625" style="42" customWidth="1"/>
    <col min="10767" max="10774" width="5.625" style="42" customWidth="1"/>
    <col min="10775" max="10775" width="9.375" style="42" bestFit="1" customWidth="1"/>
    <col min="10776" max="11009" width="9" style="42"/>
    <col min="11010" max="11010" width="2.125" style="42" customWidth="1"/>
    <col min="11011" max="11011" width="4.5" style="42" customWidth="1"/>
    <col min="11012" max="11012" width="13.5" style="42" customWidth="1"/>
    <col min="11013" max="11013" width="8.75" style="42" customWidth="1"/>
    <col min="11014" max="11014" width="16.125" style="42" customWidth="1"/>
    <col min="11015" max="11015" width="4.5" style="42" customWidth="1"/>
    <col min="11016" max="11016" width="13.5" style="42" customWidth="1"/>
    <col min="11017" max="11017" width="8.75" style="42" customWidth="1"/>
    <col min="11018" max="11018" width="16.125" style="42" customWidth="1"/>
    <col min="11019" max="11020" width="4.5" style="42" customWidth="1"/>
    <col min="11021" max="11021" width="4.625" style="42" customWidth="1"/>
    <col min="11022" max="11022" width="9.625" style="42" customWidth="1"/>
    <col min="11023" max="11030" width="5.625" style="42" customWidth="1"/>
    <col min="11031" max="11031" width="9.375" style="42" bestFit="1" customWidth="1"/>
    <col min="11032" max="11265" width="9" style="42"/>
    <col min="11266" max="11266" width="2.125" style="42" customWidth="1"/>
    <col min="11267" max="11267" width="4.5" style="42" customWidth="1"/>
    <col min="11268" max="11268" width="13.5" style="42" customWidth="1"/>
    <col min="11269" max="11269" width="8.75" style="42" customWidth="1"/>
    <col min="11270" max="11270" width="16.125" style="42" customWidth="1"/>
    <col min="11271" max="11271" width="4.5" style="42" customWidth="1"/>
    <col min="11272" max="11272" width="13.5" style="42" customWidth="1"/>
    <col min="11273" max="11273" width="8.75" style="42" customWidth="1"/>
    <col min="11274" max="11274" width="16.125" style="42" customWidth="1"/>
    <col min="11275" max="11276" width="4.5" style="42" customWidth="1"/>
    <col min="11277" max="11277" width="4.625" style="42" customWidth="1"/>
    <col min="11278" max="11278" width="9.625" style="42" customWidth="1"/>
    <col min="11279" max="11286" width="5.625" style="42" customWidth="1"/>
    <col min="11287" max="11287" width="9.375" style="42" bestFit="1" customWidth="1"/>
    <col min="11288" max="11521" width="9" style="42"/>
    <col min="11522" max="11522" width="2.125" style="42" customWidth="1"/>
    <col min="11523" max="11523" width="4.5" style="42" customWidth="1"/>
    <col min="11524" max="11524" width="13.5" style="42" customWidth="1"/>
    <col min="11525" max="11525" width="8.75" style="42" customWidth="1"/>
    <col min="11526" max="11526" width="16.125" style="42" customWidth="1"/>
    <col min="11527" max="11527" width="4.5" style="42" customWidth="1"/>
    <col min="11528" max="11528" width="13.5" style="42" customWidth="1"/>
    <col min="11529" max="11529" width="8.75" style="42" customWidth="1"/>
    <col min="11530" max="11530" width="16.125" style="42" customWidth="1"/>
    <col min="11531" max="11532" width="4.5" style="42" customWidth="1"/>
    <col min="11533" max="11533" width="4.625" style="42" customWidth="1"/>
    <col min="11534" max="11534" width="9.625" style="42" customWidth="1"/>
    <col min="11535" max="11542" width="5.625" style="42" customWidth="1"/>
    <col min="11543" max="11543" width="9.375" style="42" bestFit="1" customWidth="1"/>
    <col min="11544" max="11777" width="9" style="42"/>
    <col min="11778" max="11778" width="2.125" style="42" customWidth="1"/>
    <col min="11779" max="11779" width="4.5" style="42" customWidth="1"/>
    <col min="11780" max="11780" width="13.5" style="42" customWidth="1"/>
    <col min="11781" max="11781" width="8.75" style="42" customWidth="1"/>
    <col min="11782" max="11782" width="16.125" style="42" customWidth="1"/>
    <col min="11783" max="11783" width="4.5" style="42" customWidth="1"/>
    <col min="11784" max="11784" width="13.5" style="42" customWidth="1"/>
    <col min="11785" max="11785" width="8.75" style="42" customWidth="1"/>
    <col min="11786" max="11786" width="16.125" style="42" customWidth="1"/>
    <col min="11787" max="11788" width="4.5" style="42" customWidth="1"/>
    <col min="11789" max="11789" width="4.625" style="42" customWidth="1"/>
    <col min="11790" max="11790" width="9.625" style="42" customWidth="1"/>
    <col min="11791" max="11798" width="5.625" style="42" customWidth="1"/>
    <col min="11799" max="11799" width="9.375" style="42" bestFit="1" customWidth="1"/>
    <col min="11800" max="12033" width="9" style="42"/>
    <col min="12034" max="12034" width="2.125" style="42" customWidth="1"/>
    <col min="12035" max="12035" width="4.5" style="42" customWidth="1"/>
    <col min="12036" max="12036" width="13.5" style="42" customWidth="1"/>
    <col min="12037" max="12037" width="8.75" style="42" customWidth="1"/>
    <col min="12038" max="12038" width="16.125" style="42" customWidth="1"/>
    <col min="12039" max="12039" width="4.5" style="42" customWidth="1"/>
    <col min="12040" max="12040" width="13.5" style="42" customWidth="1"/>
    <col min="12041" max="12041" width="8.75" style="42" customWidth="1"/>
    <col min="12042" max="12042" width="16.125" style="42" customWidth="1"/>
    <col min="12043" max="12044" width="4.5" style="42" customWidth="1"/>
    <col min="12045" max="12045" width="4.625" style="42" customWidth="1"/>
    <col min="12046" max="12046" width="9.625" style="42" customWidth="1"/>
    <col min="12047" max="12054" width="5.625" style="42" customWidth="1"/>
    <col min="12055" max="12055" width="9.375" style="42" bestFit="1" customWidth="1"/>
    <col min="12056" max="12289" width="9" style="42"/>
    <col min="12290" max="12290" width="2.125" style="42" customWidth="1"/>
    <col min="12291" max="12291" width="4.5" style="42" customWidth="1"/>
    <col min="12292" max="12292" width="13.5" style="42" customWidth="1"/>
    <col min="12293" max="12293" width="8.75" style="42" customWidth="1"/>
    <col min="12294" max="12294" width="16.125" style="42" customWidth="1"/>
    <col min="12295" max="12295" width="4.5" style="42" customWidth="1"/>
    <col min="12296" max="12296" width="13.5" style="42" customWidth="1"/>
    <col min="12297" max="12297" width="8.75" style="42" customWidth="1"/>
    <col min="12298" max="12298" width="16.125" style="42" customWidth="1"/>
    <col min="12299" max="12300" width="4.5" style="42" customWidth="1"/>
    <col min="12301" max="12301" width="4.625" style="42" customWidth="1"/>
    <col min="12302" max="12302" width="9.625" style="42" customWidth="1"/>
    <col min="12303" max="12310" width="5.625" style="42" customWidth="1"/>
    <col min="12311" max="12311" width="9.375" style="42" bestFit="1" customWidth="1"/>
    <col min="12312" max="12545" width="9" style="42"/>
    <col min="12546" max="12546" width="2.125" style="42" customWidth="1"/>
    <col min="12547" max="12547" width="4.5" style="42" customWidth="1"/>
    <col min="12548" max="12548" width="13.5" style="42" customWidth="1"/>
    <col min="12549" max="12549" width="8.75" style="42" customWidth="1"/>
    <col min="12550" max="12550" width="16.125" style="42" customWidth="1"/>
    <col min="12551" max="12551" width="4.5" style="42" customWidth="1"/>
    <col min="12552" max="12552" width="13.5" style="42" customWidth="1"/>
    <col min="12553" max="12553" width="8.75" style="42" customWidth="1"/>
    <col min="12554" max="12554" width="16.125" style="42" customWidth="1"/>
    <col min="12555" max="12556" width="4.5" style="42" customWidth="1"/>
    <col min="12557" max="12557" width="4.625" style="42" customWidth="1"/>
    <col min="12558" max="12558" width="9.625" style="42" customWidth="1"/>
    <col min="12559" max="12566" width="5.625" style="42" customWidth="1"/>
    <col min="12567" max="12567" width="9.375" style="42" bestFit="1" customWidth="1"/>
    <col min="12568" max="12801" width="9" style="42"/>
    <col min="12802" max="12802" width="2.125" style="42" customWidth="1"/>
    <col min="12803" max="12803" width="4.5" style="42" customWidth="1"/>
    <col min="12804" max="12804" width="13.5" style="42" customWidth="1"/>
    <col min="12805" max="12805" width="8.75" style="42" customWidth="1"/>
    <col min="12806" max="12806" width="16.125" style="42" customWidth="1"/>
    <col min="12807" max="12807" width="4.5" style="42" customWidth="1"/>
    <col min="12808" max="12808" width="13.5" style="42" customWidth="1"/>
    <col min="12809" max="12809" width="8.75" style="42" customWidth="1"/>
    <col min="12810" max="12810" width="16.125" style="42" customWidth="1"/>
    <col min="12811" max="12812" width="4.5" style="42" customWidth="1"/>
    <col min="12813" max="12813" width="4.625" style="42" customWidth="1"/>
    <col min="12814" max="12814" width="9.625" style="42" customWidth="1"/>
    <col min="12815" max="12822" width="5.625" style="42" customWidth="1"/>
    <col min="12823" max="12823" width="9.375" style="42" bestFit="1" customWidth="1"/>
    <col min="12824" max="13057" width="9" style="42"/>
    <col min="13058" max="13058" width="2.125" style="42" customWidth="1"/>
    <col min="13059" max="13059" width="4.5" style="42" customWidth="1"/>
    <col min="13060" max="13060" width="13.5" style="42" customWidth="1"/>
    <col min="13061" max="13061" width="8.75" style="42" customWidth="1"/>
    <col min="13062" max="13062" width="16.125" style="42" customWidth="1"/>
    <col min="13063" max="13063" width="4.5" style="42" customWidth="1"/>
    <col min="13064" max="13064" width="13.5" style="42" customWidth="1"/>
    <col min="13065" max="13065" width="8.75" style="42" customWidth="1"/>
    <col min="13066" max="13066" width="16.125" style="42" customWidth="1"/>
    <col min="13067" max="13068" width="4.5" style="42" customWidth="1"/>
    <col min="13069" max="13069" width="4.625" style="42" customWidth="1"/>
    <col min="13070" max="13070" width="9.625" style="42" customWidth="1"/>
    <col min="13071" max="13078" width="5.625" style="42" customWidth="1"/>
    <col min="13079" max="13079" width="9.375" style="42" bestFit="1" customWidth="1"/>
    <col min="13080" max="13313" width="9" style="42"/>
    <col min="13314" max="13314" width="2.125" style="42" customWidth="1"/>
    <col min="13315" max="13315" width="4.5" style="42" customWidth="1"/>
    <col min="13316" max="13316" width="13.5" style="42" customWidth="1"/>
    <col min="13317" max="13317" width="8.75" style="42" customWidth="1"/>
    <col min="13318" max="13318" width="16.125" style="42" customWidth="1"/>
    <col min="13319" max="13319" width="4.5" style="42" customWidth="1"/>
    <col min="13320" max="13320" width="13.5" style="42" customWidth="1"/>
    <col min="13321" max="13321" width="8.75" style="42" customWidth="1"/>
    <col min="13322" max="13322" width="16.125" style="42" customWidth="1"/>
    <col min="13323" max="13324" width="4.5" style="42" customWidth="1"/>
    <col min="13325" max="13325" width="4.625" style="42" customWidth="1"/>
    <col min="13326" max="13326" width="9.625" style="42" customWidth="1"/>
    <col min="13327" max="13334" width="5.625" style="42" customWidth="1"/>
    <col min="13335" max="13335" width="9.375" style="42" bestFit="1" customWidth="1"/>
    <col min="13336" max="13569" width="9" style="42"/>
    <col min="13570" max="13570" width="2.125" style="42" customWidth="1"/>
    <col min="13571" max="13571" width="4.5" style="42" customWidth="1"/>
    <col min="13572" max="13572" width="13.5" style="42" customWidth="1"/>
    <col min="13573" max="13573" width="8.75" style="42" customWidth="1"/>
    <col min="13574" max="13574" width="16.125" style="42" customWidth="1"/>
    <col min="13575" max="13575" width="4.5" style="42" customWidth="1"/>
    <col min="13576" max="13576" width="13.5" style="42" customWidth="1"/>
    <col min="13577" max="13577" width="8.75" style="42" customWidth="1"/>
    <col min="13578" max="13578" width="16.125" style="42" customWidth="1"/>
    <col min="13579" max="13580" width="4.5" style="42" customWidth="1"/>
    <col min="13581" max="13581" width="4.625" style="42" customWidth="1"/>
    <col min="13582" max="13582" width="9.625" style="42" customWidth="1"/>
    <col min="13583" max="13590" width="5.625" style="42" customWidth="1"/>
    <col min="13591" max="13591" width="9.375" style="42" bestFit="1" customWidth="1"/>
    <col min="13592" max="13825" width="9" style="42"/>
    <col min="13826" max="13826" width="2.125" style="42" customWidth="1"/>
    <col min="13827" max="13827" width="4.5" style="42" customWidth="1"/>
    <col min="13828" max="13828" width="13.5" style="42" customWidth="1"/>
    <col min="13829" max="13829" width="8.75" style="42" customWidth="1"/>
    <col min="13830" max="13830" width="16.125" style="42" customWidth="1"/>
    <col min="13831" max="13831" width="4.5" style="42" customWidth="1"/>
    <col min="13832" max="13832" width="13.5" style="42" customWidth="1"/>
    <col min="13833" max="13833" width="8.75" style="42" customWidth="1"/>
    <col min="13834" max="13834" width="16.125" style="42" customWidth="1"/>
    <col min="13835" max="13836" width="4.5" style="42" customWidth="1"/>
    <col min="13837" max="13837" width="4.625" style="42" customWidth="1"/>
    <col min="13838" max="13838" width="9.625" style="42" customWidth="1"/>
    <col min="13839" max="13846" width="5.625" style="42" customWidth="1"/>
    <col min="13847" max="13847" width="9.375" style="42" bestFit="1" customWidth="1"/>
    <col min="13848" max="14081" width="9" style="42"/>
    <col min="14082" max="14082" width="2.125" style="42" customWidth="1"/>
    <col min="14083" max="14083" width="4.5" style="42" customWidth="1"/>
    <col min="14084" max="14084" width="13.5" style="42" customWidth="1"/>
    <col min="14085" max="14085" width="8.75" style="42" customWidth="1"/>
    <col min="14086" max="14086" width="16.125" style="42" customWidth="1"/>
    <col min="14087" max="14087" width="4.5" style="42" customWidth="1"/>
    <col min="14088" max="14088" width="13.5" style="42" customWidth="1"/>
    <col min="14089" max="14089" width="8.75" style="42" customWidth="1"/>
    <col min="14090" max="14090" width="16.125" style="42" customWidth="1"/>
    <col min="14091" max="14092" width="4.5" style="42" customWidth="1"/>
    <col min="14093" max="14093" width="4.625" style="42" customWidth="1"/>
    <col min="14094" max="14094" width="9.625" style="42" customWidth="1"/>
    <col min="14095" max="14102" width="5.625" style="42" customWidth="1"/>
    <col min="14103" max="14103" width="9.375" style="42" bestFit="1" customWidth="1"/>
    <col min="14104" max="14337" width="9" style="42"/>
    <col min="14338" max="14338" width="2.125" style="42" customWidth="1"/>
    <col min="14339" max="14339" width="4.5" style="42" customWidth="1"/>
    <col min="14340" max="14340" width="13.5" style="42" customWidth="1"/>
    <col min="14341" max="14341" width="8.75" style="42" customWidth="1"/>
    <col min="14342" max="14342" width="16.125" style="42" customWidth="1"/>
    <col min="14343" max="14343" width="4.5" style="42" customWidth="1"/>
    <col min="14344" max="14344" width="13.5" style="42" customWidth="1"/>
    <col min="14345" max="14345" width="8.75" style="42" customWidth="1"/>
    <col min="14346" max="14346" width="16.125" style="42" customWidth="1"/>
    <col min="14347" max="14348" width="4.5" style="42" customWidth="1"/>
    <col min="14349" max="14349" width="4.625" style="42" customWidth="1"/>
    <col min="14350" max="14350" width="9.625" style="42" customWidth="1"/>
    <col min="14351" max="14358" width="5.625" style="42" customWidth="1"/>
    <col min="14359" max="14359" width="9.375" style="42" bestFit="1" customWidth="1"/>
    <col min="14360" max="14593" width="9" style="42"/>
    <col min="14594" max="14594" width="2.125" style="42" customWidth="1"/>
    <col min="14595" max="14595" width="4.5" style="42" customWidth="1"/>
    <col min="14596" max="14596" width="13.5" style="42" customWidth="1"/>
    <col min="14597" max="14597" width="8.75" style="42" customWidth="1"/>
    <col min="14598" max="14598" width="16.125" style="42" customWidth="1"/>
    <col min="14599" max="14599" width="4.5" style="42" customWidth="1"/>
    <col min="14600" max="14600" width="13.5" style="42" customWidth="1"/>
    <col min="14601" max="14601" width="8.75" style="42" customWidth="1"/>
    <col min="14602" max="14602" width="16.125" style="42" customWidth="1"/>
    <col min="14603" max="14604" width="4.5" style="42" customWidth="1"/>
    <col min="14605" max="14605" width="4.625" style="42" customWidth="1"/>
    <col min="14606" max="14606" width="9.625" style="42" customWidth="1"/>
    <col min="14607" max="14614" width="5.625" style="42" customWidth="1"/>
    <col min="14615" max="14615" width="9.375" style="42" bestFit="1" customWidth="1"/>
    <col min="14616" max="14849" width="9" style="42"/>
    <col min="14850" max="14850" width="2.125" style="42" customWidth="1"/>
    <col min="14851" max="14851" width="4.5" style="42" customWidth="1"/>
    <col min="14852" max="14852" width="13.5" style="42" customWidth="1"/>
    <col min="14853" max="14853" width="8.75" style="42" customWidth="1"/>
    <col min="14854" max="14854" width="16.125" style="42" customWidth="1"/>
    <col min="14855" max="14855" width="4.5" style="42" customWidth="1"/>
    <col min="14856" max="14856" width="13.5" style="42" customWidth="1"/>
    <col min="14857" max="14857" width="8.75" style="42" customWidth="1"/>
    <col min="14858" max="14858" width="16.125" style="42" customWidth="1"/>
    <col min="14859" max="14860" width="4.5" style="42" customWidth="1"/>
    <col min="14861" max="14861" width="4.625" style="42" customWidth="1"/>
    <col min="14862" max="14862" width="9.625" style="42" customWidth="1"/>
    <col min="14863" max="14870" width="5.625" style="42" customWidth="1"/>
    <col min="14871" max="14871" width="9.375" style="42" bestFit="1" customWidth="1"/>
    <col min="14872" max="15105" width="9" style="42"/>
    <col min="15106" max="15106" width="2.125" style="42" customWidth="1"/>
    <col min="15107" max="15107" width="4.5" style="42" customWidth="1"/>
    <col min="15108" max="15108" width="13.5" style="42" customWidth="1"/>
    <col min="15109" max="15109" width="8.75" style="42" customWidth="1"/>
    <col min="15110" max="15110" width="16.125" style="42" customWidth="1"/>
    <col min="15111" max="15111" width="4.5" style="42" customWidth="1"/>
    <col min="15112" max="15112" width="13.5" style="42" customWidth="1"/>
    <col min="15113" max="15113" width="8.75" style="42" customWidth="1"/>
    <col min="15114" max="15114" width="16.125" style="42" customWidth="1"/>
    <col min="15115" max="15116" width="4.5" style="42" customWidth="1"/>
    <col min="15117" max="15117" width="4.625" style="42" customWidth="1"/>
    <col min="15118" max="15118" width="9.625" style="42" customWidth="1"/>
    <col min="15119" max="15126" width="5.625" style="42" customWidth="1"/>
    <col min="15127" max="15127" width="9.375" style="42" bestFit="1" customWidth="1"/>
    <col min="15128" max="15361" width="9" style="42"/>
    <col min="15362" max="15362" width="2.125" style="42" customWidth="1"/>
    <col min="15363" max="15363" width="4.5" style="42" customWidth="1"/>
    <col min="15364" max="15364" width="13.5" style="42" customWidth="1"/>
    <col min="15365" max="15365" width="8.75" style="42" customWidth="1"/>
    <col min="15366" max="15366" width="16.125" style="42" customWidth="1"/>
    <col min="15367" max="15367" width="4.5" style="42" customWidth="1"/>
    <col min="15368" max="15368" width="13.5" style="42" customWidth="1"/>
    <col min="15369" max="15369" width="8.75" style="42" customWidth="1"/>
    <col min="15370" max="15370" width="16.125" style="42" customWidth="1"/>
    <col min="15371" max="15372" width="4.5" style="42" customWidth="1"/>
    <col min="15373" max="15373" width="4.625" style="42" customWidth="1"/>
    <col min="15374" max="15374" width="9.625" style="42" customWidth="1"/>
    <col min="15375" max="15382" width="5.625" style="42" customWidth="1"/>
    <col min="15383" max="15383" width="9.375" style="42" bestFit="1" customWidth="1"/>
    <col min="15384" max="15617" width="9" style="42"/>
    <col min="15618" max="15618" width="2.125" style="42" customWidth="1"/>
    <col min="15619" max="15619" width="4.5" style="42" customWidth="1"/>
    <col min="15620" max="15620" width="13.5" style="42" customWidth="1"/>
    <col min="15621" max="15621" width="8.75" style="42" customWidth="1"/>
    <col min="15622" max="15622" width="16.125" style="42" customWidth="1"/>
    <col min="15623" max="15623" width="4.5" style="42" customWidth="1"/>
    <col min="15624" max="15624" width="13.5" style="42" customWidth="1"/>
    <col min="15625" max="15625" width="8.75" style="42" customWidth="1"/>
    <col min="15626" max="15626" width="16.125" style="42" customWidth="1"/>
    <col min="15627" max="15628" width="4.5" style="42" customWidth="1"/>
    <col min="15629" max="15629" width="4.625" style="42" customWidth="1"/>
    <col min="15630" max="15630" width="9.625" style="42" customWidth="1"/>
    <col min="15631" max="15638" width="5.625" style="42" customWidth="1"/>
    <col min="15639" max="15639" width="9.375" style="42" bestFit="1" customWidth="1"/>
    <col min="15640" max="15873" width="9" style="42"/>
    <col min="15874" max="15874" width="2.125" style="42" customWidth="1"/>
    <col min="15875" max="15875" width="4.5" style="42" customWidth="1"/>
    <col min="15876" max="15876" width="13.5" style="42" customWidth="1"/>
    <col min="15877" max="15877" width="8.75" style="42" customWidth="1"/>
    <col min="15878" max="15878" width="16.125" style="42" customWidth="1"/>
    <col min="15879" max="15879" width="4.5" style="42" customWidth="1"/>
    <col min="15880" max="15880" width="13.5" style="42" customWidth="1"/>
    <col min="15881" max="15881" width="8.75" style="42" customWidth="1"/>
    <col min="15882" max="15882" width="16.125" style="42" customWidth="1"/>
    <col min="15883" max="15884" width="4.5" style="42" customWidth="1"/>
    <col min="15885" max="15885" width="4.625" style="42" customWidth="1"/>
    <col min="15886" max="15886" width="9.625" style="42" customWidth="1"/>
    <col min="15887" max="15894" width="5.625" style="42" customWidth="1"/>
    <col min="15895" max="15895" width="9.375" style="42" bestFit="1" customWidth="1"/>
    <col min="15896" max="16129" width="9" style="42"/>
    <col min="16130" max="16130" width="2.125" style="42" customWidth="1"/>
    <col min="16131" max="16131" width="4.5" style="42" customWidth="1"/>
    <col min="16132" max="16132" width="13.5" style="42" customWidth="1"/>
    <col min="16133" max="16133" width="8.75" style="42" customWidth="1"/>
    <col min="16134" max="16134" width="16.125" style="42" customWidth="1"/>
    <col min="16135" max="16135" width="4.5" style="42" customWidth="1"/>
    <col min="16136" max="16136" width="13.5" style="42" customWidth="1"/>
    <col min="16137" max="16137" width="8.75" style="42" customWidth="1"/>
    <col min="16138" max="16138" width="16.125" style="42" customWidth="1"/>
    <col min="16139" max="16140" width="4.5" style="42" customWidth="1"/>
    <col min="16141" max="16141" width="4.625" style="42" customWidth="1"/>
    <col min="16142" max="16142" width="9.625" style="42" customWidth="1"/>
    <col min="16143" max="16150" width="5.625" style="42" customWidth="1"/>
    <col min="16151" max="16151" width="9.375" style="42" bestFit="1" customWidth="1"/>
    <col min="16152" max="16384" width="9" style="42"/>
  </cols>
  <sheetData>
    <row r="1" spans="2:23" ht="7.5" customHeight="1" x14ac:dyDescent="0.15">
      <c r="B1" s="38"/>
      <c r="C1" s="39"/>
      <c r="D1" s="40"/>
      <c r="E1" s="41"/>
      <c r="G1" s="41">
        <v>0</v>
      </c>
      <c r="J1" s="43"/>
      <c r="K1" s="43"/>
      <c r="N1" s="44"/>
    </row>
    <row r="2" spans="2:23" ht="11.25" customHeight="1" x14ac:dyDescent="0.15">
      <c r="B2" s="156" t="s">
        <v>0</v>
      </c>
      <c r="C2" s="45" t="s">
        <v>1</v>
      </c>
      <c r="D2" s="46"/>
      <c r="E2" s="46"/>
      <c r="F2" s="46"/>
      <c r="G2" s="46"/>
      <c r="H2" s="46"/>
      <c r="I2" s="46"/>
      <c r="J2" s="157">
        <f ca="1">NOW()</f>
        <v>43229.330066203707</v>
      </c>
      <c r="K2" s="158"/>
    </row>
    <row r="3" spans="2:23" ht="15" customHeight="1" x14ac:dyDescent="0.15">
      <c r="B3" s="156"/>
      <c r="C3" s="159" t="s">
        <v>2</v>
      </c>
      <c r="D3" s="160"/>
      <c r="E3" s="160"/>
      <c r="F3" s="160"/>
      <c r="G3" s="160"/>
      <c r="H3" s="47"/>
      <c r="I3" s="47"/>
      <c r="J3" s="48"/>
      <c r="K3" s="49"/>
    </row>
    <row r="4" spans="2:23" ht="16.5" customHeight="1" thickBot="1" x14ac:dyDescent="0.2">
      <c r="B4" s="156"/>
      <c r="C4" s="1" t="s">
        <v>3</v>
      </c>
      <c r="D4" s="161" t="s">
        <v>4</v>
      </c>
      <c r="E4" s="162"/>
      <c r="F4" s="162"/>
      <c r="G4" s="162"/>
      <c r="H4" s="163"/>
      <c r="I4" s="2" t="s">
        <v>5</v>
      </c>
      <c r="J4" s="164" t="s">
        <v>6</v>
      </c>
      <c r="K4" s="165"/>
      <c r="L4" s="50"/>
      <c r="M4" s="50"/>
      <c r="N4" s="51"/>
      <c r="O4" s="52"/>
    </row>
    <row r="5" spans="2:23" ht="18" customHeight="1" x14ac:dyDescent="0.15">
      <c r="B5" s="156"/>
      <c r="C5" s="3" t="s">
        <v>7</v>
      </c>
      <c r="D5" s="53"/>
      <c r="E5" s="53"/>
      <c r="F5" s="53"/>
      <c r="G5" s="53"/>
      <c r="H5" s="53"/>
      <c r="I5" s="53"/>
      <c r="J5" s="53"/>
      <c r="K5" s="4" t="s">
        <v>8</v>
      </c>
    </row>
    <row r="6" spans="2:23" ht="15" customHeight="1" x14ac:dyDescent="0.15">
      <c r="B6" s="156"/>
      <c r="C6" s="5" t="s">
        <v>9</v>
      </c>
      <c r="D6" s="6"/>
      <c r="E6" s="6"/>
      <c r="F6" s="6"/>
      <c r="G6" s="6"/>
      <c r="H6" s="6"/>
      <c r="I6" s="6"/>
      <c r="J6" s="6"/>
      <c r="K6" s="7"/>
      <c r="L6" s="50"/>
      <c r="M6" s="50"/>
      <c r="N6" s="50"/>
      <c r="W6" s="54"/>
    </row>
    <row r="7" spans="2:23" ht="15" customHeight="1" x14ac:dyDescent="0.15">
      <c r="B7" s="156"/>
      <c r="C7" s="8" t="s">
        <v>10</v>
      </c>
      <c r="D7" s="6"/>
      <c r="E7" s="6"/>
      <c r="F7" s="6"/>
      <c r="G7" s="6"/>
      <c r="H7" s="6"/>
      <c r="I7" s="6"/>
      <c r="J7" s="6"/>
      <c r="K7" s="7"/>
      <c r="L7" s="50"/>
      <c r="M7" s="50"/>
      <c r="N7" s="50"/>
      <c r="W7" s="55"/>
    </row>
    <row r="8" spans="2:23" ht="15" customHeight="1" x14ac:dyDescent="0.15">
      <c r="B8" s="156"/>
      <c r="C8" s="9"/>
      <c r="D8" s="10"/>
      <c r="E8" s="10"/>
      <c r="F8" s="10"/>
      <c r="G8" s="10"/>
      <c r="H8" s="10"/>
      <c r="I8" s="10"/>
      <c r="J8" s="10"/>
      <c r="K8" s="11"/>
      <c r="L8" s="59"/>
      <c r="M8" s="59"/>
      <c r="N8" s="59"/>
    </row>
    <row r="9" spans="2:23" ht="15" customHeight="1" x14ac:dyDescent="0.15">
      <c r="B9" s="156"/>
      <c r="C9" s="5" t="s">
        <v>11</v>
      </c>
      <c r="D9" s="6"/>
      <c r="E9" s="10"/>
      <c r="F9" s="10"/>
      <c r="G9" s="10"/>
      <c r="H9" s="10"/>
      <c r="I9" s="10"/>
      <c r="J9" s="10"/>
      <c r="K9" s="11"/>
      <c r="L9" s="59"/>
      <c r="M9" s="59"/>
      <c r="N9" s="59"/>
    </row>
    <row r="10" spans="2:23" ht="15" customHeight="1" x14ac:dyDescent="0.15">
      <c r="B10" s="156"/>
      <c r="C10" s="5"/>
      <c r="D10" s="12" t="s">
        <v>12</v>
      </c>
      <c r="E10" s="10"/>
      <c r="F10" s="10"/>
      <c r="G10" s="10"/>
      <c r="H10" s="10"/>
      <c r="I10" s="10"/>
      <c r="J10" s="10"/>
      <c r="K10" s="11"/>
      <c r="L10" s="59"/>
      <c r="M10" s="59"/>
      <c r="N10" s="59"/>
    </row>
    <row r="11" spans="2:23" ht="15" customHeight="1" x14ac:dyDescent="0.15">
      <c r="B11" s="156"/>
      <c r="C11" s="5"/>
      <c r="D11" s="12" t="s">
        <v>13</v>
      </c>
      <c r="E11" s="10"/>
      <c r="F11" s="10"/>
      <c r="G11" s="10"/>
      <c r="H11" s="10"/>
      <c r="I11" s="10"/>
      <c r="J11" s="10"/>
      <c r="K11" s="11"/>
      <c r="L11" s="59"/>
      <c r="M11" s="59"/>
      <c r="N11" s="59"/>
    </row>
    <row r="12" spans="2:23" ht="15" customHeight="1" x14ac:dyDescent="0.15">
      <c r="B12" s="156"/>
      <c r="C12" s="5"/>
      <c r="D12" s="6"/>
      <c r="E12" s="10"/>
      <c r="F12" s="10"/>
      <c r="G12" s="10"/>
      <c r="H12" s="10"/>
      <c r="I12" s="10"/>
      <c r="J12" s="10"/>
      <c r="K12" s="11"/>
      <c r="L12" s="59"/>
      <c r="M12" s="59"/>
      <c r="N12" s="59"/>
    </row>
    <row r="13" spans="2:23" ht="15" customHeight="1" x14ac:dyDescent="0.15">
      <c r="B13" s="156"/>
      <c r="C13" s="5"/>
      <c r="D13" s="12" t="s">
        <v>14</v>
      </c>
      <c r="E13" s="10"/>
      <c r="F13" s="10"/>
      <c r="G13" s="10"/>
      <c r="H13" s="10"/>
      <c r="I13" s="10"/>
      <c r="J13" s="10"/>
      <c r="K13" s="11"/>
      <c r="L13" s="59"/>
      <c r="M13" s="59"/>
      <c r="N13" s="59"/>
    </row>
    <row r="14" spans="2:23" ht="15" customHeight="1" x14ac:dyDescent="0.15">
      <c r="B14" s="156"/>
      <c r="C14" s="5"/>
      <c r="D14" s="12" t="s">
        <v>15</v>
      </c>
      <c r="E14" s="10"/>
      <c r="F14" s="10"/>
      <c r="G14" s="10"/>
      <c r="H14" s="10"/>
      <c r="I14" s="10"/>
      <c r="J14" s="10"/>
      <c r="K14" s="11"/>
      <c r="L14" s="59"/>
      <c r="M14" s="59"/>
      <c r="N14" s="59"/>
    </row>
    <row r="15" spans="2:23" ht="15" customHeight="1" x14ac:dyDescent="0.15">
      <c r="B15" s="156"/>
      <c r="C15" s="5"/>
      <c r="D15" s="12" t="s">
        <v>16</v>
      </c>
      <c r="E15" s="10"/>
      <c r="F15" s="10"/>
      <c r="G15" s="10"/>
      <c r="H15" s="10"/>
      <c r="I15" s="10"/>
      <c r="J15" s="10"/>
      <c r="K15" s="11"/>
      <c r="L15" s="59"/>
      <c r="M15" s="59"/>
      <c r="N15" s="59"/>
    </row>
    <row r="16" spans="2:23" ht="15" customHeight="1" x14ac:dyDescent="0.15">
      <c r="B16" s="156"/>
      <c r="C16" s="13"/>
      <c r="D16" s="12" t="s">
        <v>17</v>
      </c>
      <c r="E16" s="10"/>
      <c r="F16" s="10"/>
      <c r="G16" s="10"/>
      <c r="H16" s="10"/>
      <c r="I16" s="10"/>
      <c r="J16" s="10"/>
      <c r="K16" s="11"/>
      <c r="L16" s="59"/>
      <c r="M16" s="59"/>
      <c r="N16" s="59"/>
    </row>
    <row r="17" spans="2:23" ht="15" customHeight="1" x14ac:dyDescent="0.15">
      <c r="B17" s="156"/>
      <c r="C17" s="13"/>
      <c r="D17" s="6"/>
      <c r="E17" s="10"/>
      <c r="F17" s="10"/>
      <c r="G17" s="10"/>
      <c r="H17" s="10"/>
      <c r="I17" s="10"/>
      <c r="J17" s="10"/>
      <c r="K17" s="11"/>
      <c r="L17" s="59"/>
      <c r="M17" s="59"/>
      <c r="N17" s="59"/>
    </row>
    <row r="18" spans="2:23" ht="15" customHeight="1" x14ac:dyDescent="0.15">
      <c r="B18" s="156"/>
      <c r="C18" s="9"/>
      <c r="D18" s="14" t="s">
        <v>51</v>
      </c>
      <c r="E18" s="10"/>
      <c r="F18" s="10"/>
      <c r="G18" s="10"/>
      <c r="H18" s="10"/>
      <c r="I18" s="10" t="s">
        <v>52</v>
      </c>
      <c r="J18" s="10"/>
      <c r="K18" s="11"/>
      <c r="L18" s="59"/>
      <c r="M18" s="59"/>
      <c r="N18" s="59"/>
    </row>
    <row r="19" spans="2:23" ht="15" customHeight="1" x14ac:dyDescent="0.15">
      <c r="B19" s="156"/>
      <c r="C19" s="9"/>
      <c r="D19" s="14" t="s">
        <v>53</v>
      </c>
      <c r="E19" s="10"/>
      <c r="F19" s="10"/>
      <c r="G19" s="10"/>
      <c r="H19" s="10"/>
      <c r="I19" s="10" t="s">
        <v>54</v>
      </c>
      <c r="J19" s="10"/>
      <c r="K19" s="11"/>
      <c r="L19" s="59"/>
      <c r="M19" s="59"/>
      <c r="N19" s="60"/>
    </row>
    <row r="20" spans="2:23" ht="15" customHeight="1" x14ac:dyDescent="0.15">
      <c r="B20" s="156"/>
      <c r="C20" s="9"/>
      <c r="D20" s="10"/>
      <c r="E20" s="10"/>
      <c r="F20" s="10"/>
      <c r="G20" s="10"/>
      <c r="H20" s="10"/>
      <c r="I20" s="10"/>
      <c r="J20" s="10"/>
      <c r="K20" s="11"/>
      <c r="L20" s="59"/>
      <c r="M20" s="59"/>
      <c r="N20" s="59"/>
    </row>
    <row r="21" spans="2:23" ht="15" customHeight="1" x14ac:dyDescent="0.15">
      <c r="B21" s="156"/>
      <c r="C21" s="9"/>
      <c r="D21" s="14" t="s">
        <v>18</v>
      </c>
      <c r="E21" s="10"/>
      <c r="F21" s="10"/>
      <c r="G21" s="10"/>
      <c r="H21" s="10"/>
      <c r="I21" s="10"/>
      <c r="J21" s="10"/>
      <c r="K21" s="11"/>
      <c r="L21" s="59"/>
      <c r="M21" s="59"/>
      <c r="N21" s="60"/>
    </row>
    <row r="22" spans="2:23" ht="15" customHeight="1" x14ac:dyDescent="0.15">
      <c r="B22" s="156"/>
      <c r="C22" s="9"/>
      <c r="D22" s="14" t="s">
        <v>19</v>
      </c>
      <c r="E22" s="15"/>
      <c r="F22" s="10"/>
      <c r="G22" s="10"/>
      <c r="H22" s="10"/>
      <c r="I22" s="10"/>
      <c r="J22" s="10"/>
      <c r="K22" s="11"/>
      <c r="L22" s="59"/>
      <c r="M22" s="59"/>
      <c r="N22" s="60"/>
      <c r="W22" s="61"/>
    </row>
    <row r="23" spans="2:23" ht="15" customHeight="1" x14ac:dyDescent="0.15">
      <c r="B23" s="156"/>
      <c r="C23" s="9"/>
      <c r="D23" s="14" t="s">
        <v>20</v>
      </c>
      <c r="E23" s="10"/>
      <c r="F23" s="10"/>
      <c r="G23" s="10"/>
      <c r="H23" s="10"/>
      <c r="I23" s="10"/>
      <c r="J23" s="10"/>
      <c r="K23" s="11"/>
      <c r="L23" s="59"/>
      <c r="M23" s="151"/>
      <c r="N23" s="151"/>
    </row>
    <row r="24" spans="2:23" ht="15" customHeight="1" x14ac:dyDescent="0.15">
      <c r="B24" s="156"/>
      <c r="C24" s="5"/>
      <c r="D24" s="10"/>
      <c r="E24" s="10"/>
      <c r="F24" s="10"/>
      <c r="G24" s="10"/>
      <c r="H24" s="10"/>
      <c r="I24" s="10"/>
      <c r="J24" s="10"/>
      <c r="K24" s="11"/>
      <c r="L24" s="59"/>
      <c r="M24" s="62"/>
      <c r="N24" s="62"/>
    </row>
    <row r="25" spans="2:23" ht="15" customHeight="1" x14ac:dyDescent="0.15">
      <c r="B25" s="156"/>
      <c r="C25" s="9"/>
      <c r="D25" s="14" t="s">
        <v>21</v>
      </c>
      <c r="E25" s="10"/>
      <c r="F25" s="10"/>
      <c r="G25" s="10"/>
      <c r="H25" s="10"/>
      <c r="I25" s="10"/>
      <c r="J25" s="10"/>
      <c r="K25" s="11"/>
      <c r="L25" s="59"/>
      <c r="M25" s="63"/>
      <c r="N25" s="64"/>
    </row>
    <row r="26" spans="2:23" ht="15" customHeight="1" x14ac:dyDescent="0.15">
      <c r="B26" s="156"/>
      <c r="C26" s="9"/>
      <c r="D26" s="14" t="s">
        <v>22</v>
      </c>
      <c r="E26" s="10"/>
      <c r="F26" s="10"/>
      <c r="G26" s="10"/>
      <c r="H26" s="10"/>
      <c r="I26" s="10"/>
      <c r="J26" s="10"/>
      <c r="K26" s="11"/>
      <c r="L26" s="59"/>
      <c r="M26" s="63"/>
      <c r="N26" s="64"/>
    </row>
    <row r="27" spans="2:23" ht="15" customHeight="1" x14ac:dyDescent="0.15">
      <c r="B27" s="156"/>
      <c r="C27" s="9"/>
      <c r="D27" s="14" t="s">
        <v>23</v>
      </c>
      <c r="E27" s="10"/>
      <c r="F27" s="10"/>
      <c r="G27" s="10"/>
      <c r="H27" s="10"/>
      <c r="I27" s="10"/>
      <c r="J27" s="10"/>
      <c r="K27" s="11"/>
      <c r="L27" s="59"/>
      <c r="M27" s="63"/>
      <c r="N27" s="64"/>
    </row>
    <row r="28" spans="2:23" ht="15" customHeight="1" x14ac:dyDescent="0.15">
      <c r="B28" s="156"/>
      <c r="C28" s="9"/>
      <c r="D28" s="16"/>
      <c r="E28" s="16"/>
      <c r="F28" s="16"/>
      <c r="G28" s="10"/>
      <c r="H28" s="16"/>
      <c r="I28" s="16"/>
      <c r="J28" s="16"/>
      <c r="K28" s="11"/>
      <c r="L28" s="59"/>
      <c r="M28" s="63"/>
      <c r="N28" s="64"/>
    </row>
    <row r="29" spans="2:23" ht="15" customHeight="1" x14ac:dyDescent="0.15">
      <c r="B29" s="156"/>
      <c r="C29" s="56"/>
      <c r="D29" s="152" t="str">
        <f>IF(E34="",""," 室名：屋内電気室")</f>
        <v/>
      </c>
      <c r="E29" s="153"/>
      <c r="F29" s="17" t="s">
        <v>50</v>
      </c>
      <c r="G29" s="66"/>
      <c r="H29" s="67"/>
      <c r="I29" s="154" t="s">
        <v>24</v>
      </c>
      <c r="J29" s="155"/>
      <c r="K29" s="58"/>
      <c r="L29" s="59"/>
      <c r="M29" s="63"/>
      <c r="N29" s="68"/>
    </row>
    <row r="30" spans="2:23" ht="15" customHeight="1" x14ac:dyDescent="0.15">
      <c r="B30" s="156"/>
      <c r="C30" s="56"/>
      <c r="D30" s="18" t="s">
        <v>25</v>
      </c>
      <c r="E30" s="35"/>
      <c r="F30" s="69"/>
      <c r="G30" s="57"/>
      <c r="H30" s="70"/>
      <c r="I30" s="19" t="s">
        <v>26</v>
      </c>
      <c r="J30" s="19" t="s">
        <v>27</v>
      </c>
      <c r="K30" s="58"/>
      <c r="L30" s="59"/>
      <c r="M30" s="63"/>
      <c r="N30" s="68"/>
    </row>
    <row r="31" spans="2:23" ht="15" customHeight="1" x14ac:dyDescent="0.25">
      <c r="B31" s="156"/>
      <c r="C31" s="56"/>
      <c r="D31" s="20" t="s">
        <v>28</v>
      </c>
      <c r="E31" s="35"/>
      <c r="F31" s="69"/>
      <c r="G31" s="57"/>
      <c r="H31" s="70"/>
      <c r="I31" s="21">
        <v>0</v>
      </c>
      <c r="J31" s="22">
        <v>6.13E-3</v>
      </c>
      <c r="K31" s="58"/>
      <c r="L31" s="59"/>
      <c r="M31" s="63"/>
      <c r="N31" s="68"/>
    </row>
    <row r="32" spans="2:23" ht="15" customHeight="1" x14ac:dyDescent="0.25">
      <c r="B32" s="156"/>
      <c r="C32" s="56"/>
      <c r="D32" s="20" t="s">
        <v>29</v>
      </c>
      <c r="E32" s="35"/>
      <c r="F32" s="69"/>
      <c r="G32" s="57"/>
      <c r="H32" s="70"/>
      <c r="I32" s="21">
        <v>10</v>
      </c>
      <c r="J32" s="22">
        <v>1.231E-2</v>
      </c>
      <c r="K32" s="58"/>
      <c r="L32" s="59"/>
      <c r="M32" s="63"/>
      <c r="N32" s="68"/>
    </row>
    <row r="33" spans="2:24" ht="15" customHeight="1" x14ac:dyDescent="0.25">
      <c r="B33" s="156"/>
      <c r="C33" s="56"/>
      <c r="D33" s="20" t="s">
        <v>30</v>
      </c>
      <c r="E33" s="35"/>
      <c r="F33" s="69"/>
      <c r="G33" s="57"/>
      <c r="H33" s="70"/>
      <c r="I33" s="21">
        <v>20</v>
      </c>
      <c r="J33" s="22">
        <v>2.3439999999999999E-2</v>
      </c>
      <c r="K33" s="71"/>
      <c r="L33" s="59"/>
      <c r="M33" s="72" t="str">
        <f>[1]受変!AV93</f>
        <v xml:space="preserve">  2F</v>
      </c>
      <c r="N33" s="73" t="s">
        <v>31</v>
      </c>
    </row>
    <row r="34" spans="2:24" ht="15" customHeight="1" x14ac:dyDescent="0.25">
      <c r="B34" s="156"/>
      <c r="C34" s="56"/>
      <c r="D34" s="20" t="s">
        <v>32</v>
      </c>
      <c r="E34" s="146" t="str">
        <f>IF(OR(E30="",E31="",E32=""),"",E30*E31*E32-E33)</f>
        <v/>
      </c>
      <c r="F34" s="69"/>
      <c r="G34" s="57"/>
      <c r="H34" s="70"/>
      <c r="I34" s="21">
        <v>30</v>
      </c>
      <c r="J34" s="22">
        <v>4.2540000000000001E-2</v>
      </c>
      <c r="K34" s="58"/>
      <c r="L34" s="59"/>
      <c r="M34" s="63"/>
      <c r="N34" s="68"/>
    </row>
    <row r="35" spans="2:24" ht="15" customHeight="1" x14ac:dyDescent="0.25">
      <c r="B35" s="156"/>
      <c r="C35" s="56"/>
      <c r="D35" s="20" t="s">
        <v>33</v>
      </c>
      <c r="E35" s="37">
        <v>34</v>
      </c>
      <c r="F35" s="166" t="str">
        <f>IF(E35&lt;E37,"","外気[℃]が高過ぎます")</f>
        <v/>
      </c>
      <c r="G35" s="57"/>
      <c r="H35" s="70"/>
      <c r="I35" s="21">
        <v>40</v>
      </c>
      <c r="J35" s="23">
        <v>7.3940000000000006E-2</v>
      </c>
      <c r="K35" s="58"/>
      <c r="L35" s="59"/>
      <c r="M35" s="63"/>
      <c r="N35" s="68"/>
    </row>
    <row r="36" spans="2:24" ht="15" customHeight="1" x14ac:dyDescent="0.25">
      <c r="B36" s="156"/>
      <c r="C36" s="56"/>
      <c r="D36" s="20" t="s">
        <v>34</v>
      </c>
      <c r="E36" s="37">
        <v>54</v>
      </c>
      <c r="F36" s="69"/>
      <c r="G36" s="57"/>
      <c r="H36" s="70"/>
      <c r="I36" s="21">
        <v>50</v>
      </c>
      <c r="J36" s="23">
        <v>0.1313</v>
      </c>
      <c r="K36" s="58"/>
      <c r="L36" s="59"/>
      <c r="M36" s="59"/>
      <c r="N36" s="59"/>
      <c r="O36" s="74"/>
      <c r="P36" s="74"/>
      <c r="Q36" s="75" t="s">
        <v>35</v>
      </c>
      <c r="R36" s="75" t="s">
        <v>36</v>
      </c>
      <c r="S36" s="74"/>
      <c r="T36" s="74"/>
      <c r="U36" s="75" t="s">
        <v>35</v>
      </c>
      <c r="V36" s="75" t="s">
        <v>36</v>
      </c>
    </row>
    <row r="37" spans="2:24" ht="15" customHeight="1" x14ac:dyDescent="0.25">
      <c r="B37" s="156"/>
      <c r="C37" s="56"/>
      <c r="D37" s="20" t="s">
        <v>37</v>
      </c>
      <c r="E37" s="37">
        <v>40</v>
      </c>
      <c r="F37" s="69"/>
      <c r="G37" s="57"/>
      <c r="H37" s="70"/>
      <c r="I37" s="21">
        <v>60</v>
      </c>
      <c r="J37" s="23">
        <v>0.1996</v>
      </c>
      <c r="K37" s="58"/>
      <c r="L37" s="59"/>
      <c r="M37" s="59"/>
      <c r="N37" s="59"/>
      <c r="O37" s="74">
        <f>IF(E36&lt;&gt;"",VLOOKUP(10*INT(E35/10),飽和蒸気圧,2,FALSE),FALSE)</f>
        <v>4.2540000000000001E-2</v>
      </c>
      <c r="P37" s="74">
        <f>IF(O37="","",O37+(E36-10*INT(E36/10))*(O38-O37)/10)</f>
        <v>5.5100000000000003E-2</v>
      </c>
      <c r="Q37" s="76">
        <f>IF(P37="","",P37*4.18*E36/100)</f>
        <v>0.12437172000000001</v>
      </c>
      <c r="R37" s="76">
        <f>IF(P37="","",1.006*(1-P37*E36/100))</f>
        <v>0.9760674760000001</v>
      </c>
      <c r="S37" s="74">
        <f>IF(I36&lt;&gt;"",VLOOKUP(10*INT(I35/10),飽和蒸気圧,2,FALSE),FALSE)</f>
        <v>7.3940000000000006E-2</v>
      </c>
      <c r="T37" s="74">
        <f>IF(S37="","",S37+(I36-10*INT(I36/10))*(S38-S37)/10)</f>
        <v>7.3940000000000006E-2</v>
      </c>
      <c r="U37" s="76">
        <f>IF(T37="","",T37*4.18*I36/100)</f>
        <v>0.15453459999999999</v>
      </c>
      <c r="V37" s="76">
        <f>IF(T37="","",1.006*(1-T37*I36/100))</f>
        <v>0.96880818000000002</v>
      </c>
    </row>
    <row r="38" spans="2:24" ht="15" customHeight="1" x14ac:dyDescent="0.25">
      <c r="B38" s="156"/>
      <c r="C38" s="56"/>
      <c r="D38" s="20" t="s">
        <v>38</v>
      </c>
      <c r="E38" s="35"/>
      <c r="F38" s="77"/>
      <c r="G38" s="57"/>
      <c r="H38" s="70"/>
      <c r="I38" s="21">
        <v>70</v>
      </c>
      <c r="J38" s="23">
        <v>0.31209999999999999</v>
      </c>
      <c r="K38" s="58"/>
      <c r="L38" s="59"/>
      <c r="M38" s="59"/>
      <c r="N38" s="59"/>
      <c r="O38" s="74">
        <f>IF(E36&lt;&gt;"",VLOOKUP(10+10*INT(E35/10),飽和蒸気圧,2,FALSE),FALSE)</f>
        <v>7.3940000000000006E-2</v>
      </c>
      <c r="P38" s="74"/>
      <c r="Q38" s="74"/>
      <c r="R38" s="74"/>
      <c r="S38" s="74">
        <f>IF(I36&lt;&gt;"",VLOOKUP(10+10*INT(I35/10),飽和蒸気圧,2,FALSE),FALSE)</f>
        <v>0.1313</v>
      </c>
      <c r="T38" s="74"/>
      <c r="U38" s="74"/>
      <c r="V38" s="74"/>
    </row>
    <row r="39" spans="2:24" ht="15" customHeight="1" x14ac:dyDescent="0.25">
      <c r="B39" s="156"/>
      <c r="C39" s="56"/>
      <c r="D39" s="20" t="s">
        <v>38</v>
      </c>
      <c r="E39" s="35"/>
      <c r="F39" s="77"/>
      <c r="G39" s="57"/>
      <c r="H39" s="70"/>
      <c r="I39" s="21">
        <v>80</v>
      </c>
      <c r="J39" s="23">
        <v>0.47420000000000001</v>
      </c>
      <c r="K39" s="58"/>
      <c r="L39" s="59"/>
      <c r="M39" s="59"/>
      <c r="N39" s="59"/>
      <c r="O39" s="74"/>
      <c r="P39" s="74"/>
      <c r="Q39" s="74"/>
      <c r="R39" s="74"/>
      <c r="S39" s="74"/>
      <c r="T39" s="74"/>
      <c r="U39" s="74"/>
      <c r="V39" s="74"/>
    </row>
    <row r="40" spans="2:24" ht="15" customHeight="1" x14ac:dyDescent="0.25">
      <c r="B40" s="156"/>
      <c r="C40" s="56"/>
      <c r="D40" s="20" t="s">
        <v>38</v>
      </c>
      <c r="E40" s="35"/>
      <c r="F40" s="77"/>
      <c r="G40" s="57"/>
      <c r="H40" s="70"/>
      <c r="I40" s="21">
        <v>90</v>
      </c>
      <c r="J40" s="23">
        <v>0.70189999999999997</v>
      </c>
      <c r="K40" s="58"/>
      <c r="L40" s="59"/>
      <c r="M40" s="59"/>
      <c r="N40" s="59"/>
      <c r="O40" s="74"/>
      <c r="P40" s="74"/>
      <c r="Q40" s="74"/>
      <c r="R40" s="74"/>
      <c r="S40" s="74"/>
      <c r="T40" s="74"/>
      <c r="U40" s="74"/>
      <c r="V40" s="74"/>
    </row>
    <row r="41" spans="2:24" ht="15" customHeight="1" x14ac:dyDescent="0.25">
      <c r="B41" s="156"/>
      <c r="C41" s="56"/>
      <c r="D41" s="20" t="s">
        <v>38</v>
      </c>
      <c r="E41" s="35"/>
      <c r="F41" s="77"/>
      <c r="G41" s="78"/>
      <c r="H41" s="70"/>
      <c r="I41" s="21">
        <v>100</v>
      </c>
      <c r="J41" s="23">
        <v>1.0142</v>
      </c>
      <c r="K41" s="58"/>
      <c r="L41" s="59"/>
      <c r="M41" s="59"/>
      <c r="N41" s="79"/>
      <c r="O41" s="74"/>
      <c r="P41" s="74"/>
      <c r="Q41" s="74"/>
      <c r="R41" s="74"/>
      <c r="S41" s="74"/>
      <c r="T41" s="74"/>
      <c r="U41" s="74"/>
      <c r="V41" s="74"/>
    </row>
    <row r="42" spans="2:24" ht="15" customHeight="1" x14ac:dyDescent="0.15">
      <c r="B42" s="156"/>
      <c r="C42" s="56"/>
      <c r="D42" s="20" t="s">
        <v>38</v>
      </c>
      <c r="E42" s="35"/>
      <c r="F42" s="77"/>
      <c r="G42" s="78"/>
      <c r="H42" s="70"/>
      <c r="I42" s="80"/>
      <c r="J42" s="81"/>
      <c r="K42" s="58"/>
      <c r="L42" s="59"/>
      <c r="M42" s="59"/>
      <c r="N42" s="59"/>
      <c r="O42" s="74"/>
      <c r="P42" s="74"/>
      <c r="Q42" s="74"/>
      <c r="R42" s="74"/>
      <c r="S42" s="74"/>
      <c r="T42" s="74"/>
      <c r="U42" s="74"/>
      <c r="V42" s="74"/>
    </row>
    <row r="43" spans="2:24" ht="15" customHeight="1" x14ac:dyDescent="0.15">
      <c r="B43" s="156"/>
      <c r="C43" s="56"/>
      <c r="D43" s="20" t="s">
        <v>38</v>
      </c>
      <c r="E43" s="35"/>
      <c r="F43" s="77"/>
      <c r="G43" s="57"/>
      <c r="H43" s="70"/>
      <c r="I43" s="80"/>
      <c r="J43" s="82"/>
      <c r="K43" s="58"/>
      <c r="L43" s="59"/>
      <c r="M43" s="59"/>
      <c r="N43" s="59"/>
      <c r="O43" s="75" t="s">
        <v>39</v>
      </c>
      <c r="P43" s="75" t="s">
        <v>40</v>
      </c>
      <c r="Q43" s="75" t="s">
        <v>41</v>
      </c>
      <c r="R43" s="74"/>
      <c r="S43" s="75" t="s">
        <v>39</v>
      </c>
      <c r="T43" s="75" t="s">
        <v>40</v>
      </c>
      <c r="U43" s="75" t="s">
        <v>41</v>
      </c>
      <c r="V43" s="74"/>
    </row>
    <row r="44" spans="2:24" ht="15" customHeight="1" x14ac:dyDescent="0.15">
      <c r="B44" s="156"/>
      <c r="C44" s="56"/>
      <c r="D44" s="20" t="s">
        <v>42</v>
      </c>
      <c r="E44" s="147" t="str">
        <f>IF(O44=0,"",O44/((Q37+R37)*P44))</f>
        <v/>
      </c>
      <c r="F44" s="24" t="s">
        <v>43</v>
      </c>
      <c r="G44" s="57"/>
      <c r="H44" s="70"/>
      <c r="I44" s="83"/>
      <c r="J44" s="84"/>
      <c r="K44" s="58"/>
      <c r="L44" s="59"/>
      <c r="M44" s="59"/>
      <c r="N44" s="59"/>
      <c r="O44" s="85">
        <f>SUM(E38:E43)*3600</f>
        <v>0</v>
      </c>
      <c r="P44" s="86" t="e">
        <f>E34*(32*0.208+28*0.792)*(1/22.4141)*273/(273+E37)</f>
        <v>#VALUE!</v>
      </c>
      <c r="Q44" s="87">
        <f>Q37+R37</f>
        <v>1.1004391960000002</v>
      </c>
      <c r="R44" s="74"/>
      <c r="S44" s="85">
        <f>4.18605*SUM(I38:I40)+SUM(I41:I43)*3600</f>
        <v>361004.652</v>
      </c>
      <c r="T44" s="85">
        <f>I34*(32*0.208+28*0.792)*(1/22.4141)*273/(273+I37)</f>
        <v>31.636842494293827</v>
      </c>
      <c r="U44" s="87">
        <f>U37+V37</f>
        <v>1.12334278</v>
      </c>
      <c r="V44" s="74"/>
    </row>
    <row r="45" spans="2:24" ht="15" customHeight="1" x14ac:dyDescent="0.15">
      <c r="B45" s="156"/>
      <c r="C45" s="9"/>
      <c r="D45" s="25" t="str">
        <f>IF(E34="",""," 　　変圧器総損失[W]：変圧器負荷率×定格[KVA]×{(100-η)/η}×1000")</f>
        <v/>
      </c>
      <c r="E45" s="26"/>
      <c r="F45" s="27"/>
      <c r="G45" s="16"/>
      <c r="H45" s="28"/>
      <c r="I45" s="29" t="str">
        <f>IF(E1=0,"","η：変圧器効率 [％]")</f>
        <v/>
      </c>
      <c r="J45" s="27"/>
      <c r="K45" s="11"/>
      <c r="L45" s="59"/>
      <c r="M45" s="89"/>
      <c r="N45" s="90"/>
      <c r="O45" s="91"/>
      <c r="P45" s="92"/>
      <c r="Q45" s="93"/>
      <c r="R45" s="94"/>
      <c r="S45" s="91"/>
      <c r="T45" s="91"/>
      <c r="U45" s="93"/>
      <c r="V45" s="94"/>
    </row>
    <row r="46" spans="2:24" ht="15" customHeight="1" x14ac:dyDescent="0.15">
      <c r="B46" s="156"/>
      <c r="C46" s="9"/>
      <c r="D46" s="30" t="str">
        <f>IF(E34="","","　　 変圧器効率η：150KVA未満：98.0[％]、150KVA以上：98.5[％] (三菱配電用低損失形変圧器特性)")</f>
        <v/>
      </c>
      <c r="E46" s="31"/>
      <c r="F46" s="32"/>
      <c r="G46" s="10"/>
      <c r="H46" s="33"/>
      <c r="I46" s="31"/>
      <c r="J46" s="32"/>
      <c r="K46" s="11"/>
      <c r="L46" s="59"/>
      <c r="M46" s="89"/>
      <c r="N46" s="98"/>
      <c r="O46" s="99"/>
      <c r="P46" s="100"/>
      <c r="Q46" s="101"/>
      <c r="S46" s="99"/>
      <c r="T46" s="99"/>
      <c r="U46" s="101"/>
      <c r="W46" s="102" t="str">
        <f>IF(N46="","",N46*(100-N45)/N45)</f>
        <v/>
      </c>
      <c r="X46" s="98" t="str">
        <f>IF(W46="","","[KW/h]")</f>
        <v/>
      </c>
    </row>
    <row r="47" spans="2:24" ht="15" customHeight="1" x14ac:dyDescent="0.15">
      <c r="B47" s="156"/>
      <c r="C47" s="56"/>
      <c r="D47" s="97"/>
      <c r="E47" s="95"/>
      <c r="F47" s="96"/>
      <c r="G47" s="57"/>
      <c r="H47" s="103"/>
      <c r="I47" s="95"/>
      <c r="J47" s="96"/>
      <c r="K47" s="58"/>
      <c r="L47" s="59"/>
      <c r="M47" s="89"/>
      <c r="N47" s="90"/>
      <c r="O47" s="99"/>
      <c r="P47" s="100"/>
      <c r="Q47" s="101"/>
      <c r="S47" s="99"/>
      <c r="T47" s="99"/>
      <c r="U47" s="101"/>
    </row>
    <row r="48" spans="2:24" ht="15" customHeight="1" x14ac:dyDescent="0.15">
      <c r="B48" s="156"/>
      <c r="C48" s="56"/>
      <c r="D48" s="97"/>
      <c r="E48" s="95"/>
      <c r="F48" s="96"/>
      <c r="G48" s="57"/>
      <c r="H48" s="104"/>
      <c r="I48" s="105"/>
      <c r="J48" s="106"/>
      <c r="K48" s="58"/>
      <c r="L48" s="59"/>
      <c r="M48" s="89"/>
      <c r="N48" s="98"/>
      <c r="O48" s="99"/>
      <c r="P48" s="100"/>
      <c r="Q48" s="101"/>
      <c r="S48" s="99"/>
      <c r="T48" s="99"/>
      <c r="U48" s="101"/>
      <c r="W48" s="102" t="str">
        <f>IF(N48="","",N48*(100-N47)/N47)</f>
        <v/>
      </c>
      <c r="X48" s="98" t="str">
        <f>IF(W48="","","[KW/h]")</f>
        <v/>
      </c>
    </row>
    <row r="49" spans="2:24" ht="15" customHeight="1" x14ac:dyDescent="0.15">
      <c r="B49" s="156"/>
      <c r="C49" s="56"/>
      <c r="D49" s="34" t="s">
        <v>44</v>
      </c>
      <c r="E49" s="148" t="str">
        <f>IF(E44="","",O44/Q44/(E37-E35))</f>
        <v/>
      </c>
      <c r="F49" s="69"/>
      <c r="G49" s="57"/>
      <c r="H49" s="97"/>
      <c r="I49" s="107"/>
      <c r="J49" s="103"/>
      <c r="K49" s="58"/>
      <c r="L49" s="59"/>
      <c r="M49" s="59"/>
      <c r="N49" s="59"/>
    </row>
    <row r="50" spans="2:24" ht="15" customHeight="1" x14ac:dyDescent="0.15">
      <c r="B50" s="156"/>
      <c r="C50" s="108"/>
      <c r="D50" s="34" t="s">
        <v>45</v>
      </c>
      <c r="E50" s="149" t="str">
        <f>IF(E49="","",E49/E34)</f>
        <v/>
      </c>
      <c r="F50" s="69"/>
      <c r="G50" s="57"/>
      <c r="H50" s="97"/>
      <c r="I50" s="109"/>
      <c r="J50" s="110"/>
      <c r="K50" s="58"/>
      <c r="L50" s="59"/>
      <c r="M50" s="59"/>
      <c r="N50" s="59"/>
    </row>
    <row r="51" spans="2:24" ht="15" customHeight="1" x14ac:dyDescent="0.15">
      <c r="B51" s="156"/>
      <c r="C51" s="108"/>
      <c r="D51" s="167" t="str">
        <f>IF(E34="","",IF(E49&gt;9400," 有圧換気扇："&amp;P53&amp;"×"&amp;O53&amp;"台(防虫網､SUSフード付)-Th運転",IF(E34="","",IF(E49&gt;=4800," 有圧換気扇："&amp;P52&amp;"×"&amp;O52&amp;"台(防虫網､SUSフード付)-Th運転"," 有圧換気扇："&amp;P51&amp;"×"&amp;O51&amp;"台(防虫網､SUSフード付)-Th運転"))))</f>
        <v/>
      </c>
      <c r="E51" s="111"/>
      <c r="F51" s="112"/>
      <c r="G51" s="57"/>
      <c r="H51" s="113"/>
      <c r="I51" s="114"/>
      <c r="J51" s="115"/>
      <c r="K51" s="58"/>
      <c r="L51" s="59"/>
      <c r="M51" s="116"/>
      <c r="N51" s="117"/>
      <c r="O51" s="118">
        <f>IF(E49&lt;4500,1,IF(E49&lt;9000,2,0))</f>
        <v>0</v>
      </c>
      <c r="P51" s="117" t="str">
        <f>"Mitsubishi[EWG-50DTA-"&amp;INT(4800*(LEFT([1]受変!AS59,2)/(50*1.02127)))&amp;"[ｍ3/h]-"&amp;[1]受変!$C$125&amp;" "&amp;[1]受変!$AS$59&amp;" 0.2KW"</f>
        <v>Mitsubishi[EWG-50DTA-5640[ｍ3/h]-3φ3W 210V 60 Hz 0.2KW</v>
      </c>
      <c r="Q51" s="119" t="str">
        <f>"0.2 KW"</f>
        <v>0.2 KW</v>
      </c>
    </row>
    <row r="52" spans="2:24" ht="15" customHeight="1" x14ac:dyDescent="0.15">
      <c r="B52" s="156"/>
      <c r="C52" s="108"/>
      <c r="D52" s="120"/>
      <c r="E52" s="121"/>
      <c r="F52" s="110"/>
      <c r="G52" s="57"/>
      <c r="H52" s="97"/>
      <c r="I52" s="121"/>
      <c r="J52" s="110"/>
      <c r="K52" s="58"/>
      <c r="L52" s="59"/>
      <c r="M52" s="116"/>
      <c r="N52" s="122"/>
      <c r="O52" s="118">
        <f>IF(OR(O51=1,O51=2),0,IF(E49&lt;9400,1,IF(E49&lt;18800,2,0)))</f>
        <v>0</v>
      </c>
      <c r="P52" s="122" t="str">
        <f>"Mitsubishi[EWG-60ETA-Q "&amp;INT(9420*(LEFT([1]受変!AS59,2)/(50*1.02127)))&amp;"[ｍ3/h]-"&amp;[1]受変!$C$125&amp;" "&amp;[1]受変!$AS$59&amp;" 0.75KW"</f>
        <v>Mitsubishi[EWG-60ETA-Q 11068[ｍ3/h]-3φ3W 210V 60 Hz 0.75KW</v>
      </c>
      <c r="Q52" s="119" t="str">
        <f>"0.75 KW"</f>
        <v>0.75 KW</v>
      </c>
    </row>
    <row r="53" spans="2:24" ht="15" customHeight="1" x14ac:dyDescent="0.15">
      <c r="B53" s="156"/>
      <c r="C53" s="108"/>
      <c r="D53" s="123"/>
      <c r="E53" s="124"/>
      <c r="F53" s="125"/>
      <c r="G53" s="126"/>
      <c r="H53" s="88"/>
      <c r="I53" s="127"/>
      <c r="J53" s="128"/>
      <c r="K53" s="58"/>
      <c r="L53" s="59"/>
      <c r="N53" s="59"/>
      <c r="O53" s="118">
        <f>IF(OR(O51&lt;&gt;0,O52&lt;&gt;0),0,IF(E49&lt;23100,1,IF(E49&lt;46200,2,IF(E49&lt;69300,3,IF(E49&lt;92400,4,0)))))</f>
        <v>0</v>
      </c>
      <c r="P53" s="122" t="str">
        <f>"Mitsubishi[KG-80HTF-PR "&amp;INT(23100*(LEFT([1]受変!AS59,2)/(50*1.02127)))&amp;"[ｍ3/h]-"&amp;[1]受変!$C$125&amp;" "&amp;[1]受変!$AS$59&amp;" 2.2KW"</f>
        <v>Mitsubishi[KG-80HTF-PR 27142[ｍ3/h]-3φ3W 210V 60 Hz 2.2KW</v>
      </c>
      <c r="Q53" s="119" t="str">
        <f>"2.2 KW"</f>
        <v>2.2 KW</v>
      </c>
    </row>
    <row r="54" spans="2:24" ht="15" customHeight="1" x14ac:dyDescent="0.15">
      <c r="B54" s="156"/>
      <c r="C54" s="108"/>
      <c r="D54" s="34" t="s">
        <v>46</v>
      </c>
      <c r="E54" s="35">
        <v>35</v>
      </c>
      <c r="F54" s="129" t="s">
        <v>47</v>
      </c>
      <c r="G54" s="57"/>
      <c r="H54" s="70"/>
      <c r="I54" s="130"/>
      <c r="J54" s="81"/>
      <c r="K54" s="58"/>
      <c r="L54" s="59"/>
      <c r="M54" s="59"/>
      <c r="N54" s="59"/>
    </row>
    <row r="55" spans="2:24" ht="15" customHeight="1" x14ac:dyDescent="0.15">
      <c r="B55" s="156"/>
      <c r="C55" s="108"/>
      <c r="D55" s="34" t="s">
        <v>48</v>
      </c>
      <c r="E55" s="36">
        <v>5</v>
      </c>
      <c r="F55" s="129" t="s">
        <v>47</v>
      </c>
      <c r="G55" s="57"/>
      <c r="H55" s="70"/>
      <c r="I55" s="131"/>
      <c r="J55" s="81"/>
      <c r="K55" s="58"/>
      <c r="L55" s="59"/>
      <c r="M55" s="59"/>
      <c r="N55" s="59"/>
    </row>
    <row r="56" spans="2:24" ht="15" customHeight="1" x14ac:dyDescent="0.15">
      <c r="B56" s="156"/>
      <c r="C56" s="108"/>
      <c r="D56" s="34" t="s">
        <v>49</v>
      </c>
      <c r="E56" s="150" t="str">
        <f>IF(OR(E54="",E55=""),"",IFERROR(E49/((E54/100)*E55*3600),""))</f>
        <v/>
      </c>
      <c r="F56" s="129" t="s">
        <v>47</v>
      </c>
      <c r="G56" s="57"/>
      <c r="H56" s="70"/>
      <c r="I56" s="132"/>
      <c r="J56" s="84"/>
      <c r="K56" s="58"/>
      <c r="L56" s="59"/>
      <c r="M56" s="59"/>
      <c r="N56" s="59"/>
    </row>
    <row r="57" spans="2:24" ht="15" customHeight="1" x14ac:dyDescent="0.15">
      <c r="B57" s="156"/>
      <c r="C57" s="133"/>
      <c r="D57" s="134"/>
      <c r="E57" s="135"/>
      <c r="F57" s="136"/>
      <c r="G57" s="65"/>
      <c r="H57" s="137"/>
      <c r="I57" s="127"/>
      <c r="J57" s="128"/>
      <c r="K57" s="138"/>
      <c r="L57" s="59"/>
      <c r="M57" s="139"/>
      <c r="N57" s="139"/>
      <c r="W57" s="102"/>
      <c r="X57" s="98"/>
    </row>
    <row r="58" spans="2:24" ht="15" customHeight="1" x14ac:dyDescent="0.15">
      <c r="B58" s="156"/>
      <c r="C58" s="140"/>
      <c r="D58" s="141"/>
      <c r="E58" s="142"/>
      <c r="F58" s="142"/>
      <c r="G58" s="142"/>
      <c r="H58" s="142"/>
      <c r="I58" s="142"/>
      <c r="J58" s="142"/>
      <c r="K58" s="143"/>
      <c r="L58" s="59"/>
      <c r="M58" s="139"/>
      <c r="N58" s="139"/>
      <c r="W58" s="102"/>
      <c r="X58" s="98"/>
    </row>
    <row r="60" spans="2:24" ht="15.75" x14ac:dyDescent="0.15">
      <c r="D60" s="144"/>
      <c r="E60" s="144"/>
      <c r="F60" s="144"/>
      <c r="G60" s="144"/>
      <c r="H60" s="144"/>
      <c r="I60" s="144"/>
      <c r="J60" s="144"/>
      <c r="K60" s="144"/>
      <c r="L60" s="144"/>
      <c r="M60" s="144"/>
      <c r="N60" s="144"/>
    </row>
    <row r="2166" spans="5:5" ht="16.5" x14ac:dyDescent="0.35">
      <c r="E2166" s="145"/>
    </row>
  </sheetData>
  <sheetProtection password="B220" sheet="1" objects="1" scenarios="1"/>
  <mergeCells count="8">
    <mergeCell ref="M23:N23"/>
    <mergeCell ref="D29:E29"/>
    <mergeCell ref="I29:J29"/>
    <mergeCell ref="B2:B58"/>
    <mergeCell ref="J2:K2"/>
    <mergeCell ref="C3:G3"/>
    <mergeCell ref="D4:H4"/>
    <mergeCell ref="J4:K4"/>
  </mergeCells>
  <phoneticPr fontId="3"/>
  <dataValidations count="1">
    <dataValidation type="custom" errorStyle="information" allowBlank="1" showErrorMessage="1" errorTitle="室内許容温度" error="外気温度より大きい値を入力して下さい。" sqref="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WVQ98307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formula1>IF(E35&lt;E37,TRUE,FALSE)</formula1>
    </dataValidation>
  </dataValidations>
  <pageMargins left="0.78740157480314965" right="0.59055118110236227" top="0.78740157480314965" bottom="0.55118110236220474" header="0.31496062992125984" footer="0.31496062992125984"/>
  <pageSetup paperSize="9" scale="95" orientation="portrait" r:id="rId1"/>
  <rowBreaks count="1" manualBreakCount="1">
    <brk id="58"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S3</vt:lpstr>
      <vt:lpstr>'S3'!Print_Area</vt:lpstr>
      <vt:lpstr>'S3'!飽和蒸気圧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2017-06-24T05:49:03Z</dcterms:created>
  <dcterms:modified xsi:type="dcterms:W3CDTF">2018-05-08T22:57:17Z</dcterms:modified>
</cp:coreProperties>
</file>