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8926" lockStructure="1"/>
  <bookViews>
    <workbookView xWindow="-15" yWindow="4890" windowWidth="16875" windowHeight="4935"/>
  </bookViews>
  <sheets>
    <sheet name="自立盤-例" sheetId="4" r:id="rId1"/>
    <sheet name="自立盤" sheetId="7" r:id="rId2"/>
    <sheet name="RC壁掛盤-例" sheetId="8" r:id="rId3"/>
    <sheet name="RC壁掛盤" sheetId="15" r:id="rId4"/>
    <sheet name="LGS壁掛盤-例" sheetId="11" r:id="rId5"/>
    <sheet name="LGS壁掛盤" sheetId="17" r:id="rId6"/>
  </sheets>
  <definedNames>
    <definedName name="_xlnm.Print_Area" localSheetId="5">LGS壁掛盤!$B$2:$AE$133</definedName>
    <definedName name="_xlnm.Print_Area" localSheetId="4">'LGS壁掛盤-例'!$B$2:$AE$133</definedName>
    <definedName name="_xlnm.Print_Area" localSheetId="3">RC壁掛盤!$B$2:$AE$63</definedName>
    <definedName name="_xlnm.Print_Area" localSheetId="2">'RC壁掛盤-例'!$B$2:$AE$63</definedName>
    <definedName name="_xlnm.Print_Area" localSheetId="1">自立盤!$B$2:$AE$63</definedName>
    <definedName name="_xlnm.Print_Area" localSheetId="0">'自立盤-例'!$B$2:$AE$63</definedName>
  </definedNames>
  <calcPr calcId="145621"/>
</workbook>
</file>

<file path=xl/calcChain.xml><?xml version="1.0" encoding="utf-8"?>
<calcChain xmlns="http://schemas.openxmlformats.org/spreadsheetml/2006/main">
  <c r="Z41" i="17" l="1"/>
  <c r="Z39" i="17"/>
  <c r="Z50" i="17" s="1"/>
  <c r="Z39" i="15"/>
  <c r="Z40" i="7"/>
  <c r="Z41" i="11"/>
  <c r="Z41" i="15"/>
  <c r="AC48" i="15" s="1"/>
  <c r="Z41" i="8"/>
  <c r="Z42" i="4"/>
  <c r="Z42" i="7"/>
  <c r="Z39" i="11"/>
  <c r="AC2" i="17"/>
  <c r="V20" i="17"/>
  <c r="Y31" i="17"/>
  <c r="AA31" i="17"/>
  <c r="AC31" i="17"/>
  <c r="AE31" i="17"/>
  <c r="S34" i="17"/>
  <c r="W34" i="17"/>
  <c r="AD34" i="17"/>
  <c r="X50" i="17" s="1"/>
  <c r="K41" i="17"/>
  <c r="M41" i="17"/>
  <c r="P41" i="17"/>
  <c r="F56" i="17" s="1"/>
  <c r="T41" i="17"/>
  <c r="F58" i="17"/>
  <c r="Z48" i="17" s="1"/>
  <c r="F51" i="17"/>
  <c r="AA48" i="17"/>
  <c r="AC48" i="17"/>
  <c r="F49" i="17"/>
  <c r="G49" i="17"/>
  <c r="H49" i="17"/>
  <c r="AC49" i="17"/>
  <c r="AD49" i="17"/>
  <c r="F50" i="17"/>
  <c r="I50" i="17"/>
  <c r="S50" i="17"/>
  <c r="U50" i="17"/>
  <c r="W50" i="17"/>
  <c r="H51" i="17"/>
  <c r="T51" i="17"/>
  <c r="Q52" i="17"/>
  <c r="Z58" i="17" s="1"/>
  <c r="U52" i="17"/>
  <c r="AA53" i="17"/>
  <c r="AB53" i="17"/>
  <c r="AC54" i="17"/>
  <c r="AD54" i="17"/>
  <c r="Z55" i="17"/>
  <c r="J56" i="17"/>
  <c r="F57" i="17"/>
  <c r="J57" i="17"/>
  <c r="H58" i="17"/>
  <c r="AC58" i="17"/>
  <c r="AD58" i="17"/>
  <c r="AC59" i="17"/>
  <c r="AD59" i="17"/>
  <c r="E60" i="17"/>
  <c r="Z60" i="17"/>
  <c r="L93" i="17"/>
  <c r="N93" i="17"/>
  <c r="R93" i="17"/>
  <c r="V93" i="17"/>
  <c r="W93" i="17"/>
  <c r="W95" i="17"/>
  <c r="U96" i="17"/>
  <c r="W96" i="17" s="1"/>
  <c r="W97" i="17"/>
  <c r="U98" i="17"/>
  <c r="W98" i="17"/>
  <c r="E104" i="17"/>
  <c r="I104" i="17"/>
  <c r="M104" i="17"/>
  <c r="T104" i="17"/>
  <c r="F110" i="17"/>
  <c r="I110" i="17"/>
  <c r="P110" i="17"/>
  <c r="R110" i="17"/>
  <c r="D111" i="17"/>
  <c r="H111" i="17"/>
  <c r="M111" i="17"/>
  <c r="Q111" i="17"/>
  <c r="U111" i="17"/>
  <c r="Y111" i="17"/>
  <c r="AA111" i="17"/>
  <c r="F112" i="17"/>
  <c r="I112" i="17"/>
  <c r="P112" i="17"/>
  <c r="R112" i="17"/>
  <c r="E114" i="17"/>
  <c r="F114" i="17"/>
  <c r="H114" i="17"/>
  <c r="P114" i="17"/>
  <c r="R114" i="17"/>
  <c r="M115" i="17"/>
  <c r="Q115" i="17"/>
  <c r="U115" i="17"/>
  <c r="Y115" i="17"/>
  <c r="AA115" i="17"/>
  <c r="P116" i="17"/>
  <c r="R116" i="17"/>
  <c r="F118" i="17"/>
  <c r="P118" i="17"/>
  <c r="R118" i="17"/>
  <c r="D119" i="17"/>
  <c r="G119" i="17"/>
  <c r="M119" i="17"/>
  <c r="Q119" i="17"/>
  <c r="U119" i="17"/>
  <c r="Y119" i="17"/>
  <c r="AA119" i="17"/>
  <c r="F120" i="17"/>
  <c r="P120" i="17"/>
  <c r="R120" i="17"/>
  <c r="E122" i="17"/>
  <c r="F122" i="17"/>
  <c r="H122" i="17"/>
  <c r="D124" i="17"/>
  <c r="F124" i="17"/>
  <c r="K124" i="17"/>
  <c r="Q124" i="17"/>
  <c r="X124" i="17"/>
  <c r="Z124" i="17"/>
  <c r="D125" i="17"/>
  <c r="F125" i="17"/>
  <c r="K125" i="17"/>
  <c r="Q125" i="17"/>
  <c r="X125" i="17"/>
  <c r="Z125" i="17"/>
  <c r="D126" i="17"/>
  <c r="F126" i="17"/>
  <c r="K126" i="17"/>
  <c r="G128" i="17"/>
  <c r="K128" i="17"/>
  <c r="E129" i="17"/>
  <c r="J129" i="17"/>
  <c r="N129" i="17"/>
  <c r="P129" i="17"/>
  <c r="T129" i="17" s="1"/>
  <c r="G130" i="17"/>
  <c r="K130" i="17"/>
  <c r="L42" i="7"/>
  <c r="L42" i="4"/>
  <c r="N42" i="4" s="1"/>
  <c r="K41" i="11"/>
  <c r="M104" i="11" s="1"/>
  <c r="K41" i="15"/>
  <c r="M41" i="15" s="1"/>
  <c r="K41" i="8"/>
  <c r="M41" i="8" s="1"/>
  <c r="T41" i="8" s="1"/>
  <c r="Z39" i="8"/>
  <c r="Z40" i="4"/>
  <c r="AC2" i="15"/>
  <c r="V20" i="15"/>
  <c r="Y31" i="15"/>
  <c r="AA31" i="15"/>
  <c r="AC31" i="15"/>
  <c r="AE31" i="15"/>
  <c r="S34" i="15"/>
  <c r="W34" i="15"/>
  <c r="AD34" i="15"/>
  <c r="T51" i="15" s="1"/>
  <c r="P41" i="15"/>
  <c r="F56" i="15" s="1"/>
  <c r="T41" i="15"/>
  <c r="F58" i="15"/>
  <c r="E60" i="15" s="1"/>
  <c r="Z48" i="15"/>
  <c r="F51" i="15"/>
  <c r="AA48" i="15" s="1"/>
  <c r="G49" i="15"/>
  <c r="H49" i="15"/>
  <c r="AC49" i="15"/>
  <c r="AD49" i="15"/>
  <c r="F50" i="15"/>
  <c r="I50" i="15"/>
  <c r="S50" i="15"/>
  <c r="U50" i="15"/>
  <c r="W50" i="15"/>
  <c r="X50" i="15"/>
  <c r="Z50" i="15"/>
  <c r="H51" i="15"/>
  <c r="Q52" i="15"/>
  <c r="AA58" i="15" s="1"/>
  <c r="U52" i="15"/>
  <c r="AA53" i="15"/>
  <c r="AB53" i="15"/>
  <c r="AD53" i="15"/>
  <c r="AC54" i="15"/>
  <c r="AD54" i="15"/>
  <c r="Z55" i="15"/>
  <c r="J56" i="15"/>
  <c r="F57" i="15"/>
  <c r="J57" i="15"/>
  <c r="H58" i="15"/>
  <c r="Z58" i="15"/>
  <c r="AC58" i="15"/>
  <c r="AD58" i="15"/>
  <c r="Z60" i="15"/>
  <c r="F126" i="11"/>
  <c r="V93" i="11"/>
  <c r="K130" i="11"/>
  <c r="G130" i="11"/>
  <c r="F125" i="11"/>
  <c r="F124" i="11"/>
  <c r="U115" i="11"/>
  <c r="U111" i="11"/>
  <c r="L93" i="11"/>
  <c r="U96" i="11"/>
  <c r="I110" i="11" s="1"/>
  <c r="U98" i="11"/>
  <c r="W98" i="11" s="1"/>
  <c r="AD34" i="11"/>
  <c r="X50" i="11" s="1"/>
  <c r="R93" i="11"/>
  <c r="U119" i="11"/>
  <c r="Q119" i="11"/>
  <c r="M119" i="11"/>
  <c r="M115" i="11"/>
  <c r="M111" i="11"/>
  <c r="AD58" i="11"/>
  <c r="P41" i="11"/>
  <c r="S50" i="11" s="1"/>
  <c r="U50" i="11" s="1"/>
  <c r="AC59" i="11"/>
  <c r="AC58" i="11"/>
  <c r="J57" i="11"/>
  <c r="F57" i="11"/>
  <c r="F56" i="11"/>
  <c r="AD53" i="11"/>
  <c r="AA53" i="11"/>
  <c r="T51" i="11"/>
  <c r="T50" i="11"/>
  <c r="I50" i="11"/>
  <c r="F50" i="11"/>
  <c r="G49" i="11"/>
  <c r="F49" i="11"/>
  <c r="AD34" i="8"/>
  <c r="AD53" i="8" s="1"/>
  <c r="J57" i="8"/>
  <c r="I50" i="8"/>
  <c r="F50" i="8"/>
  <c r="G49" i="8"/>
  <c r="AC2" i="11"/>
  <c r="T51" i="8"/>
  <c r="V20" i="11"/>
  <c r="Y31" i="11"/>
  <c r="AA31" i="11"/>
  <c r="AC31" i="11"/>
  <c r="AE31" i="11"/>
  <c r="S34" i="11"/>
  <c r="W34" i="11"/>
  <c r="N93" i="11"/>
  <c r="W93" i="11"/>
  <c r="W95" i="11"/>
  <c r="W96" i="11"/>
  <c r="W97" i="11"/>
  <c r="E104" i="11"/>
  <c r="I104" i="11"/>
  <c r="P110" i="11"/>
  <c r="R110" i="11"/>
  <c r="D111" i="11"/>
  <c r="H111" i="11"/>
  <c r="Q111" i="11"/>
  <c r="Y111" i="11"/>
  <c r="AA111" i="11"/>
  <c r="F112" i="11"/>
  <c r="I112" i="11"/>
  <c r="P112" i="11"/>
  <c r="R112" i="11"/>
  <c r="E114" i="11"/>
  <c r="H114" i="11"/>
  <c r="P114" i="11"/>
  <c r="R114" i="11"/>
  <c r="Q115" i="11"/>
  <c r="Y115" i="11"/>
  <c r="AA115" i="11"/>
  <c r="P116" i="11"/>
  <c r="R116" i="11"/>
  <c r="F118" i="11"/>
  <c r="P118" i="11"/>
  <c r="R118" i="11"/>
  <c r="D119" i="11"/>
  <c r="Y119" i="11"/>
  <c r="AA119" i="11"/>
  <c r="F120" i="11"/>
  <c r="P120" i="11"/>
  <c r="R120" i="11"/>
  <c r="E122" i="11"/>
  <c r="D124" i="11"/>
  <c r="K124" i="11"/>
  <c r="Q124" i="11"/>
  <c r="D125" i="11"/>
  <c r="K125" i="11"/>
  <c r="Q125" i="11"/>
  <c r="D126" i="11"/>
  <c r="K126" i="11"/>
  <c r="E129" i="11"/>
  <c r="J129" i="11"/>
  <c r="N129" i="11"/>
  <c r="AD58" i="8"/>
  <c r="AC59" i="8"/>
  <c r="AC58" i="8"/>
  <c r="F57" i="8"/>
  <c r="AA53" i="8"/>
  <c r="X50" i="8"/>
  <c r="AC2" i="8"/>
  <c r="V20" i="8"/>
  <c r="Y31" i="8"/>
  <c r="AA31" i="8"/>
  <c r="AC31" i="8"/>
  <c r="AE31" i="8"/>
  <c r="S34" i="8"/>
  <c r="W34" i="8"/>
  <c r="AC2" i="7"/>
  <c r="H14" i="7"/>
  <c r="Q31" i="7"/>
  <c r="U31" i="7"/>
  <c r="W31" i="7"/>
  <c r="Y31" i="7"/>
  <c r="AA31" i="7"/>
  <c r="AC31" i="7"/>
  <c r="AE31" i="7"/>
  <c r="S34" i="7"/>
  <c r="W34" i="7"/>
  <c r="AD34" i="7"/>
  <c r="N42" i="7"/>
  <c r="J50" i="7" s="1"/>
  <c r="P42" i="7"/>
  <c r="T42" i="7"/>
  <c r="R48" i="7"/>
  <c r="AB48" i="7"/>
  <c r="R49" i="7"/>
  <c r="AB49" i="7"/>
  <c r="E50" i="7"/>
  <c r="F50" i="7"/>
  <c r="H50" i="7"/>
  <c r="K50" i="7"/>
  <c r="O50" i="7"/>
  <c r="Q54" i="7" s="1"/>
  <c r="S50" i="7"/>
  <c r="Z50" i="7"/>
  <c r="AA54" i="7" s="1"/>
  <c r="AB50" i="7"/>
  <c r="H51" i="7"/>
  <c r="E52" i="7"/>
  <c r="G54" i="7" s="1"/>
  <c r="I52" i="7"/>
  <c r="I55" i="7"/>
  <c r="S55" i="7"/>
  <c r="AB55" i="7"/>
  <c r="H59" i="7"/>
  <c r="R59" i="7"/>
  <c r="AB59" i="7"/>
  <c r="H60" i="7"/>
  <c r="R60" i="7"/>
  <c r="AB60" i="7"/>
  <c r="H61" i="7"/>
  <c r="R61" i="7"/>
  <c r="AB61" i="7"/>
  <c r="R48" i="4"/>
  <c r="AD34" i="4"/>
  <c r="H59" i="4"/>
  <c r="K50" i="4"/>
  <c r="H50" i="4"/>
  <c r="F50" i="4"/>
  <c r="I52" i="4"/>
  <c r="H14" i="4"/>
  <c r="H51" i="4"/>
  <c r="W34" i="4"/>
  <c r="S34" i="4"/>
  <c r="AB59" i="4"/>
  <c r="AB49" i="4"/>
  <c r="P42" i="4"/>
  <c r="R49" i="4"/>
  <c r="Q31" i="4"/>
  <c r="U31" i="4"/>
  <c r="W31" i="4"/>
  <c r="Y31" i="4"/>
  <c r="AA31" i="4"/>
  <c r="AE31" i="4"/>
  <c r="AC31" i="4"/>
  <c r="AC2" i="4"/>
  <c r="W50" i="8" l="1"/>
  <c r="H49" i="8"/>
  <c r="J56" i="8"/>
  <c r="F110" i="11"/>
  <c r="F114" i="11"/>
  <c r="J50" i="4"/>
  <c r="T42" i="4"/>
  <c r="AD59" i="15"/>
  <c r="E50" i="4"/>
  <c r="R59" i="4"/>
  <c r="AB48" i="4"/>
  <c r="Z50" i="4" s="1"/>
  <c r="AC49" i="8"/>
  <c r="AC54" i="8"/>
  <c r="M41" i="11"/>
  <c r="AD53" i="17"/>
  <c r="AC54" i="11"/>
  <c r="AC59" i="15"/>
  <c r="T50" i="15"/>
  <c r="F49" i="15"/>
  <c r="E52" i="4"/>
  <c r="AC49" i="11"/>
  <c r="AA58" i="17"/>
  <c r="P41" i="8"/>
  <c r="T50" i="17"/>
  <c r="F49" i="8"/>
  <c r="F56" i="8" l="1"/>
  <c r="Q52" i="8"/>
  <c r="F51" i="8"/>
  <c r="T50" i="8"/>
  <c r="S50" i="8"/>
  <c r="U50" i="8" s="1"/>
  <c r="F58" i="8"/>
  <c r="Z124" i="11"/>
  <c r="X124" i="11"/>
  <c r="G128" i="11" s="1"/>
  <c r="AB50" i="4"/>
  <c r="AB61" i="4"/>
  <c r="AB60" i="4"/>
  <c r="AB55" i="4"/>
  <c r="AA54" i="4"/>
  <c r="R61" i="4"/>
  <c r="G54" i="4"/>
  <c r="O50" i="4"/>
  <c r="R60" i="4"/>
  <c r="H60" i="4"/>
  <c r="H61" i="4" s="1"/>
  <c r="I55" i="4"/>
  <c r="T104" i="11"/>
  <c r="T41" i="11"/>
  <c r="S50" i="4" l="1"/>
  <c r="Q54" i="4"/>
  <c r="S55" i="4"/>
  <c r="H58" i="8"/>
  <c r="E60" i="8"/>
  <c r="Z48" i="8"/>
  <c r="J56" i="11"/>
  <c r="H49" i="11"/>
  <c r="Q52" i="11"/>
  <c r="F51" i="11"/>
  <c r="W50" i="11"/>
  <c r="F58" i="11"/>
  <c r="H51" i="8"/>
  <c r="AA48" i="8"/>
  <c r="G119" i="11"/>
  <c r="F122" i="11"/>
  <c r="Z58" i="8"/>
  <c r="U52" i="8"/>
  <c r="AA58" i="8"/>
  <c r="X125" i="11" l="1"/>
  <c r="H122" i="11"/>
  <c r="Z125" i="11"/>
  <c r="P129" i="11"/>
  <c r="T129" i="11" s="1"/>
  <c r="K128" i="11"/>
  <c r="AB53" i="8"/>
  <c r="AD49" i="8"/>
  <c r="Z50" i="8"/>
  <c r="AC48" i="8"/>
  <c r="E60" i="11"/>
  <c r="H58" i="11"/>
  <c r="Z48" i="11"/>
  <c r="Z60" i="8"/>
  <c r="AD59" i="8"/>
  <c r="AA48" i="11"/>
  <c r="H51" i="11"/>
  <c r="AA58" i="11"/>
  <c r="Z58" i="11"/>
  <c r="U52" i="11"/>
  <c r="AC48" i="11" l="1"/>
  <c r="AB53" i="11"/>
  <c r="AD49" i="11"/>
  <c r="Z50" i="11"/>
  <c r="Z55" i="8"/>
  <c r="AD54" i="8"/>
  <c r="AD59" i="11"/>
  <c r="Z60" i="11"/>
  <c r="Z55" i="11" l="1"/>
  <c r="AD54" i="11"/>
</calcChain>
</file>

<file path=xl/sharedStrings.xml><?xml version="1.0" encoding="utf-8"?>
<sst xmlns="http://schemas.openxmlformats.org/spreadsheetml/2006/main" count="932" uniqueCount="361">
  <si>
    <t xml:space="preserve">No.      </t>
    <phoneticPr fontId="3"/>
  </si>
  <si>
    <t xml:space="preserve"> </t>
    <phoneticPr fontId="3"/>
  </si>
  <si>
    <t>△</t>
    <phoneticPr fontId="3"/>
  </si>
  <si>
    <t>　  　　　　　特定建設工事共同企業体</t>
    <rPh sb="8" eb="10">
      <t>トクテイ</t>
    </rPh>
    <rPh sb="10" eb="12">
      <t>ケンセツ</t>
    </rPh>
    <rPh sb="12" eb="14">
      <t>コウジ</t>
    </rPh>
    <rPh sb="14" eb="16">
      <t>キョウドウ</t>
    </rPh>
    <rPh sb="16" eb="19">
      <t>キギョウタイ</t>
    </rPh>
    <phoneticPr fontId="3"/>
  </si>
  <si>
    <t>Date :</t>
    <phoneticPr fontId="3"/>
  </si>
  <si>
    <t xml:space="preserve"> </t>
    <phoneticPr fontId="3"/>
  </si>
  <si>
    <r>
      <t>ボルト引抜力</t>
    </r>
    <r>
      <rPr>
        <sz val="10"/>
        <rFont val="ＭＳ 明朝"/>
        <family val="1"/>
        <charset val="128"/>
      </rPr>
      <t xml:space="preserve"> </t>
    </r>
    <r>
      <rPr>
        <b/>
        <sz val="11"/>
        <rFont val="Times New Roman"/>
        <family val="1"/>
      </rPr>
      <t>Rb[Kgf]</t>
    </r>
    <rPh sb="3" eb="4">
      <t>ヒ</t>
    </rPh>
    <rPh sb="4" eb="5">
      <t>ヌ</t>
    </rPh>
    <rPh sb="5" eb="6">
      <t>リョク</t>
    </rPh>
    <phoneticPr fontId="3"/>
  </si>
  <si>
    <r>
      <t>ボルト引張応力</t>
    </r>
    <r>
      <rPr>
        <sz val="10"/>
        <rFont val="ＭＳ 明朝"/>
        <family val="1"/>
        <charset val="128"/>
      </rPr>
      <t xml:space="preserve"> </t>
    </r>
    <r>
      <rPr>
        <b/>
        <sz val="12"/>
        <rFont val="Times New Roman"/>
        <family val="1"/>
      </rPr>
      <t>σ</t>
    </r>
    <r>
      <rPr>
        <b/>
        <sz val="10"/>
        <rFont val="ＭＳ 明朝"/>
        <family val="1"/>
        <charset val="128"/>
      </rPr>
      <t>[Kgf/cm</t>
    </r>
    <r>
      <rPr>
        <b/>
        <vertAlign val="superscript"/>
        <sz val="10"/>
        <rFont val="ＭＳ 明朝"/>
        <family val="1"/>
        <charset val="128"/>
      </rPr>
      <t>2</t>
    </r>
    <r>
      <rPr>
        <b/>
        <sz val="10"/>
        <rFont val="ＭＳ 明朝"/>
        <family val="1"/>
        <charset val="128"/>
      </rPr>
      <t>]</t>
    </r>
    <rPh sb="3" eb="4">
      <t>ヒ</t>
    </rPh>
    <rPh sb="4" eb="5">
      <t>パ</t>
    </rPh>
    <rPh sb="5" eb="7">
      <t>オウリョク</t>
    </rPh>
    <rPh sb="16" eb="17">
      <t>２</t>
    </rPh>
    <phoneticPr fontId="3"/>
  </si>
  <si>
    <t xml:space="preserve"> 強度判定</t>
    <rPh sb="1" eb="3">
      <t>キョウド</t>
    </rPh>
    <rPh sb="3" eb="5">
      <t>ハンテイ</t>
    </rPh>
    <phoneticPr fontId="3"/>
  </si>
  <si>
    <t>判定:</t>
    <rPh sb="0" eb="2">
      <t>ハンテイ</t>
    </rPh>
    <phoneticPr fontId="3"/>
  </si>
  <si>
    <t>設計用震度</t>
    <rPh sb="0" eb="3">
      <t>セッケイヨウ</t>
    </rPh>
    <rPh sb="3" eb="5">
      <t>シンド</t>
    </rPh>
    <phoneticPr fontId="3"/>
  </si>
  <si>
    <t>設計用地震力</t>
    <rPh sb="0" eb="3">
      <t>セッケイヨウ</t>
    </rPh>
    <rPh sb="3" eb="5">
      <t>ジシン</t>
    </rPh>
    <rPh sb="5" eb="6">
      <t>リョク</t>
    </rPh>
    <phoneticPr fontId="3"/>
  </si>
  <si>
    <t>あと施工ケミカルアンカボルト</t>
    <rPh sb="2" eb="4">
      <t>セコウ</t>
    </rPh>
    <phoneticPr fontId="3"/>
  </si>
  <si>
    <t>地域
係数
Ｚ</t>
    <rPh sb="0" eb="2">
      <t>チイキ</t>
    </rPh>
    <rPh sb="3" eb="5">
      <t>ケイスウ</t>
    </rPh>
    <phoneticPr fontId="3"/>
  </si>
  <si>
    <t>Ｓ</t>
    <phoneticPr fontId="3"/>
  </si>
  <si>
    <t>Ａ</t>
    <phoneticPr fontId="3"/>
  </si>
  <si>
    <t>Ｂ</t>
    <phoneticPr fontId="3"/>
  </si>
  <si>
    <t>上層階､屋上</t>
    <rPh sb="0" eb="2">
      <t>ジョウソウ</t>
    </rPh>
    <rPh sb="2" eb="3">
      <t>カイ</t>
    </rPh>
    <rPh sb="4" eb="6">
      <t>オクジョウ</t>
    </rPh>
    <phoneticPr fontId="3"/>
  </si>
  <si>
    <t>地階及び１階</t>
    <rPh sb="0" eb="2">
      <t>チカイ</t>
    </rPh>
    <rPh sb="2" eb="3">
      <t>オヨ</t>
    </rPh>
    <rPh sb="5" eb="6">
      <t>カイ</t>
    </rPh>
    <phoneticPr fontId="3"/>
  </si>
  <si>
    <t>及び塔屋</t>
    <phoneticPr fontId="3"/>
  </si>
  <si>
    <t>水平震度</t>
    <rPh sb="0" eb="2">
      <t>スイヘイ</t>
    </rPh>
    <rPh sb="2" eb="4">
      <t>シンド</t>
    </rPh>
    <phoneticPr fontId="3"/>
  </si>
  <si>
    <t>鉛直震度</t>
    <rPh sb="0" eb="2">
      <t>エンチョク</t>
    </rPh>
    <rPh sb="2" eb="4">
      <t>シンド</t>
    </rPh>
    <phoneticPr fontId="3"/>
  </si>
  <si>
    <t>水平地震力</t>
    <rPh sb="0" eb="2">
      <t>スイヘイ</t>
    </rPh>
    <rPh sb="2" eb="4">
      <t>ジシン</t>
    </rPh>
    <rPh sb="4" eb="5">
      <t>チカラ</t>
    </rPh>
    <phoneticPr fontId="3"/>
  </si>
  <si>
    <r>
      <t xml:space="preserve"> 安 全 率 </t>
    </r>
    <r>
      <rPr>
        <b/>
        <sz val="8.5"/>
        <color indexed="62"/>
        <rFont val="ＭＳ Ｐ明朝"/>
        <family val="1"/>
        <charset val="128"/>
      </rPr>
      <t>Ｓfσ</t>
    </r>
    <rPh sb="1" eb="2">
      <t>ヤス</t>
    </rPh>
    <rPh sb="3" eb="4">
      <t>ゼン</t>
    </rPh>
    <rPh sb="5" eb="6">
      <t>リツ</t>
    </rPh>
    <phoneticPr fontId="3"/>
  </si>
  <si>
    <r>
      <t xml:space="preserve"> 安 全 率 </t>
    </r>
    <r>
      <rPr>
        <b/>
        <sz val="8.5"/>
        <color indexed="62"/>
        <rFont val="ＭＳ Ｐ明朝"/>
        <family val="1"/>
        <charset val="128"/>
      </rPr>
      <t>Ｓfτ</t>
    </r>
    <rPh sb="1" eb="2">
      <t>ヤス</t>
    </rPh>
    <rPh sb="3" eb="4">
      <t>ゼン</t>
    </rPh>
    <rPh sb="5" eb="6">
      <t>リツ</t>
    </rPh>
    <phoneticPr fontId="3"/>
  </si>
  <si>
    <r>
      <t xml:space="preserve"> 安 全 率 </t>
    </r>
    <r>
      <rPr>
        <b/>
        <sz val="8.5"/>
        <color indexed="62"/>
        <rFont val="ＭＳ Ｐ明朝"/>
        <family val="1"/>
        <charset val="128"/>
      </rPr>
      <t>Ｓ</t>
    </r>
    <r>
      <rPr>
        <b/>
        <sz val="8.5"/>
        <color indexed="62"/>
        <rFont val="ＭＳ 明朝"/>
        <family val="1"/>
        <charset val="128"/>
      </rPr>
      <t>f</t>
    </r>
    <r>
      <rPr>
        <b/>
        <sz val="8.5"/>
        <color indexed="62"/>
        <rFont val="ＭＳ Ｐ明朝"/>
        <family val="1"/>
        <charset val="128"/>
      </rPr>
      <t>Rb</t>
    </r>
    <rPh sb="1" eb="2">
      <t>ヤス</t>
    </rPh>
    <rPh sb="3" eb="4">
      <t>ゼン</t>
    </rPh>
    <rPh sb="5" eb="6">
      <t>リツ</t>
    </rPh>
    <phoneticPr fontId="3"/>
  </si>
  <si>
    <t>中間階</t>
    <phoneticPr fontId="3"/>
  </si>
  <si>
    <r>
      <t>Kv=Kh</t>
    </r>
    <r>
      <rPr>
        <b/>
        <sz val="8"/>
        <rFont val="ＭＳ Ｐゴシック"/>
        <family val="3"/>
        <charset val="128"/>
      </rPr>
      <t>・</t>
    </r>
    <r>
      <rPr>
        <b/>
        <sz val="8"/>
        <rFont val="Times New Roman"/>
        <family val="1"/>
      </rPr>
      <t>0.5</t>
    </r>
    <phoneticPr fontId="3"/>
  </si>
  <si>
    <t>Fh[Kgf]</t>
    <phoneticPr fontId="3"/>
  </si>
  <si>
    <t>Fv[Kgf]</t>
    <phoneticPr fontId="3"/>
  </si>
  <si>
    <t>鉛直地震力</t>
    <phoneticPr fontId="3"/>
  </si>
  <si>
    <t>Fh</t>
    <phoneticPr fontId="3"/>
  </si>
  <si>
    <t>Fv</t>
    <phoneticPr fontId="3"/>
  </si>
  <si>
    <r>
      <t xml:space="preserve">設計用標準震度 </t>
    </r>
    <r>
      <rPr>
        <b/>
        <sz val="9"/>
        <rFont val="ＭＳ Ｐ明朝"/>
        <family val="1"/>
        <charset val="128"/>
      </rPr>
      <t>Ｋs</t>
    </r>
    <rPh sb="0" eb="3">
      <t>セッケイヨウ</t>
    </rPh>
    <rPh sb="3" eb="5">
      <t>ヒョウジュン</t>
    </rPh>
    <rPh sb="5" eb="7">
      <t>シンド</t>
    </rPh>
    <phoneticPr fontId="3"/>
  </si>
  <si>
    <t>材質</t>
    <rPh sb="0" eb="2">
      <t>ザイシツ</t>
    </rPh>
    <phoneticPr fontId="3"/>
  </si>
  <si>
    <t>サイズ</t>
    <phoneticPr fontId="3"/>
  </si>
  <si>
    <r>
      <t>Kgf
/cm</t>
    </r>
    <r>
      <rPr>
        <vertAlign val="superscript"/>
        <sz val="8"/>
        <rFont val="Times New Roman"/>
        <family val="1"/>
      </rPr>
      <t>2</t>
    </r>
    <phoneticPr fontId="3"/>
  </si>
  <si>
    <r>
      <t xml:space="preserve">短期許容
引　張
応力度
</t>
    </r>
    <r>
      <rPr>
        <sz val="8"/>
        <rFont val="ＭＳ Ｐ明朝"/>
        <family val="1"/>
        <charset val="128"/>
      </rPr>
      <t>(</t>
    </r>
    <r>
      <rPr>
        <b/>
        <sz val="9"/>
        <rFont val="ＭＳ 明朝"/>
        <family val="1"/>
        <charset val="128"/>
      </rPr>
      <t>ｆ</t>
    </r>
    <r>
      <rPr>
        <b/>
        <sz val="9"/>
        <rFont val="Times New Roman"/>
        <family val="1"/>
      </rPr>
      <t>t</t>
    </r>
    <r>
      <rPr>
        <sz val="9"/>
        <rFont val="ＭＳ 明朝"/>
        <family val="1"/>
        <charset val="128"/>
      </rPr>
      <t>)</t>
    </r>
    <rPh sb="0" eb="2">
      <t>タンキ</t>
    </rPh>
    <rPh sb="2" eb="4">
      <t>キョヨウ</t>
    </rPh>
    <rPh sb="5" eb="6">
      <t>イン</t>
    </rPh>
    <rPh sb="7" eb="8">
      <t>バリ</t>
    </rPh>
    <rPh sb="9" eb="11">
      <t>オウリョク</t>
    </rPh>
    <rPh sb="11" eb="12">
      <t>ド</t>
    </rPh>
    <phoneticPr fontId="3"/>
  </si>
  <si>
    <r>
      <t xml:space="preserve">短期許容
せん断
応力度
</t>
    </r>
    <r>
      <rPr>
        <sz val="8"/>
        <rFont val="ＭＳ Ｐ明朝"/>
        <family val="1"/>
        <charset val="128"/>
      </rPr>
      <t>(</t>
    </r>
    <r>
      <rPr>
        <b/>
        <sz val="9"/>
        <rFont val="ＭＳ 明朝"/>
        <family val="1"/>
        <charset val="128"/>
      </rPr>
      <t>ｆ</t>
    </r>
    <r>
      <rPr>
        <b/>
        <sz val="9"/>
        <rFont val="Times New Roman"/>
        <family val="1"/>
      </rPr>
      <t>s</t>
    </r>
    <r>
      <rPr>
        <sz val="9"/>
        <rFont val="ＭＳ 明朝"/>
        <family val="1"/>
        <charset val="128"/>
      </rPr>
      <t>)</t>
    </r>
    <rPh sb="0" eb="2">
      <t>タンキ</t>
    </rPh>
    <rPh sb="2" eb="4">
      <t>キョヨウ</t>
    </rPh>
    <rPh sb="7" eb="8">
      <t>ダン</t>
    </rPh>
    <rPh sb="9" eb="11">
      <t>オウリョク</t>
    </rPh>
    <rPh sb="11" eb="12">
      <t>ド</t>
    </rPh>
    <phoneticPr fontId="3"/>
  </si>
  <si>
    <t>M</t>
    <phoneticPr fontId="3"/>
  </si>
  <si>
    <t>条件　埋込長さ:90mm、穿孔径:14.5mm
ｺﾝｸﾘｰﾄ厚さ：120～200mm</t>
    <phoneticPr fontId="3"/>
  </si>
  <si>
    <r>
      <t xml:space="preserve">短期許容引抜荷重 </t>
    </r>
    <r>
      <rPr>
        <b/>
        <sz val="8"/>
        <rFont val="ＭＳ Ｐ明朝"/>
        <family val="1"/>
        <charset val="128"/>
      </rPr>
      <t>Ｔａ</t>
    </r>
    <r>
      <rPr>
        <sz val="8"/>
        <rFont val="ＭＳ Ｐ明朝"/>
        <family val="1"/>
        <charset val="128"/>
      </rPr>
      <t>：</t>
    </r>
    <rPh sb="0" eb="8">
      <t>タンキキョヨウヒキヌキカジュウ</t>
    </rPh>
    <phoneticPr fontId="3"/>
  </si>
  <si>
    <t>Kgf</t>
    <phoneticPr fontId="3"/>
  </si>
  <si>
    <r>
      <t>Kh=Ks</t>
    </r>
    <r>
      <rPr>
        <b/>
        <sz val="8"/>
        <rFont val="ＭＳ Ｐゴシック"/>
        <family val="3"/>
        <charset val="128"/>
      </rPr>
      <t>・</t>
    </r>
    <r>
      <rPr>
        <b/>
        <sz val="8"/>
        <rFont val="Times New Roman"/>
        <family val="1"/>
      </rPr>
      <t>Z</t>
    </r>
    <phoneticPr fontId="3"/>
  </si>
  <si>
    <t>Kh=</t>
    <phoneticPr fontId="3"/>
  </si>
  <si>
    <t>G:</t>
    <phoneticPr fontId="3"/>
  </si>
  <si>
    <t>Hg:</t>
    <phoneticPr fontId="3"/>
  </si>
  <si>
    <t>機器重心位置</t>
    <rPh sb="0" eb="2">
      <t>キキ</t>
    </rPh>
    <rPh sb="2" eb="4">
      <t>ジュウシン</t>
    </rPh>
    <rPh sb="4" eb="6">
      <t>イチ</t>
    </rPh>
    <phoneticPr fontId="3"/>
  </si>
  <si>
    <t>据付面より機器重心までの高さ</t>
    <rPh sb="0" eb="2">
      <t>スエツケ</t>
    </rPh>
    <rPh sb="2" eb="3">
      <t>メン</t>
    </rPh>
    <rPh sb="5" eb="7">
      <t>キキ</t>
    </rPh>
    <rPh sb="7" eb="9">
      <t>ジュウシン</t>
    </rPh>
    <rPh sb="12" eb="13">
      <t>タカ</t>
    </rPh>
    <phoneticPr fontId="3"/>
  </si>
  <si>
    <t>検討する方向からみたボルトスパン</t>
    <rPh sb="0" eb="2">
      <t>ケントウ</t>
    </rPh>
    <rPh sb="4" eb="6">
      <t>ホウコウ</t>
    </rPh>
    <phoneticPr fontId="3"/>
  </si>
  <si>
    <t>ボルトの総本数</t>
    <rPh sb="4" eb="5">
      <t>ソウ</t>
    </rPh>
    <rPh sb="5" eb="7">
      <t>ホンスウ</t>
    </rPh>
    <phoneticPr fontId="3"/>
  </si>
  <si>
    <t>n:</t>
    <phoneticPr fontId="3"/>
  </si>
  <si>
    <t>検討する方向からみたボルト中心から</t>
    <rPh sb="0" eb="2">
      <t>ケントウ</t>
    </rPh>
    <rPh sb="4" eb="6">
      <t>ホウコウ</t>
    </rPh>
    <rPh sb="13" eb="15">
      <t>チュウシン</t>
    </rPh>
    <phoneticPr fontId="3"/>
  </si>
  <si>
    <t>機器重心までの距離</t>
    <rPh sb="0" eb="2">
      <t>キキ</t>
    </rPh>
    <rPh sb="2" eb="4">
      <t>ジュウシン</t>
    </rPh>
    <rPh sb="7" eb="9">
      <t>キョリ</t>
    </rPh>
    <phoneticPr fontId="3"/>
  </si>
  <si>
    <t>機器転倒を考えた場合の引張りを受け</t>
    <rPh sb="0" eb="2">
      <t>キキ</t>
    </rPh>
    <rPh sb="2" eb="4">
      <t>テントウ</t>
    </rPh>
    <rPh sb="5" eb="6">
      <t>カンガ</t>
    </rPh>
    <rPh sb="8" eb="10">
      <t>バアイ</t>
    </rPh>
    <rPh sb="11" eb="13">
      <t>ヒッパリ</t>
    </rPh>
    <rPh sb="15" eb="16">
      <t>ウ</t>
    </rPh>
    <phoneticPr fontId="3"/>
  </si>
  <si>
    <t>る片側のボルト本数</t>
    <rPh sb="1" eb="3">
      <t>カタガワ</t>
    </rPh>
    <rPh sb="7" eb="9">
      <t>ホンスウ</t>
    </rPh>
    <phoneticPr fontId="3"/>
  </si>
  <si>
    <t>ボルト中心から機器
重心までの水平距離</t>
    <rPh sb="3" eb="5">
      <t>チュウシン</t>
    </rPh>
    <rPh sb="7" eb="9">
      <t>キキ</t>
    </rPh>
    <rPh sb="10" eb="12">
      <t>ジュウシン</t>
    </rPh>
    <rPh sb="15" eb="17">
      <t>スイヘイ</t>
    </rPh>
    <rPh sb="17" eb="19">
      <t>キョリ</t>
    </rPh>
    <phoneticPr fontId="3"/>
  </si>
  <si>
    <t>Hg</t>
    <phoneticPr fontId="3"/>
  </si>
  <si>
    <t>W</t>
    <phoneticPr fontId="3"/>
  </si>
  <si>
    <t>機　器　寸　法</t>
    <rPh sb="0" eb="1">
      <t>キ</t>
    </rPh>
    <rPh sb="2" eb="3">
      <t>ウツワ</t>
    </rPh>
    <rPh sb="4" eb="5">
      <t>スン</t>
    </rPh>
    <rPh sb="6" eb="7">
      <t>ホウ</t>
    </rPh>
    <phoneticPr fontId="3"/>
  </si>
  <si>
    <t>H</t>
    <phoneticPr fontId="3"/>
  </si>
  <si>
    <t>D</t>
    <phoneticPr fontId="3"/>
  </si>
  <si>
    <t>ボルト合計</t>
    <rPh sb="3" eb="5">
      <t>ゴウケイ</t>
    </rPh>
    <phoneticPr fontId="3"/>
  </si>
  <si>
    <r>
      <t>n</t>
    </r>
    <r>
      <rPr>
        <sz val="8"/>
        <rFont val="ＭＳ Ｐ明朝"/>
        <family val="1"/>
        <charset val="128"/>
      </rPr>
      <t>(本)</t>
    </r>
    <rPh sb="2" eb="3">
      <t>ホン</t>
    </rPh>
    <phoneticPr fontId="3"/>
  </si>
  <si>
    <t>機器質量</t>
    <rPh sb="0" eb="2">
      <t>キキ</t>
    </rPh>
    <rPh sb="2" eb="4">
      <t>シツリョウ</t>
    </rPh>
    <phoneticPr fontId="3"/>
  </si>
  <si>
    <t>Rb</t>
    <phoneticPr fontId="3"/>
  </si>
  <si>
    <t>A</t>
    <phoneticPr fontId="3"/>
  </si>
  <si>
    <r>
      <t>cm</t>
    </r>
    <r>
      <rPr>
        <b/>
        <vertAlign val="superscript"/>
        <sz val="10"/>
        <rFont val="Times New Roman"/>
        <family val="1"/>
      </rPr>
      <t>2</t>
    </r>
    <phoneticPr fontId="3"/>
  </si>
  <si>
    <r>
      <t>L</t>
    </r>
    <r>
      <rPr>
        <b/>
        <sz val="7"/>
        <rFont val="Times New Roman"/>
        <family val="1"/>
      </rPr>
      <t>2</t>
    </r>
    <r>
      <rPr>
        <b/>
        <sz val="9"/>
        <rFont val="ＭＳ Ｐゴシック"/>
        <family val="3"/>
        <charset val="128"/>
      </rPr>
      <t>・</t>
    </r>
    <r>
      <rPr>
        <b/>
        <sz val="10"/>
        <rFont val="Times New Roman"/>
        <family val="1"/>
      </rPr>
      <t>n</t>
    </r>
    <r>
      <rPr>
        <b/>
        <sz val="7"/>
        <rFont val="Times New Roman"/>
        <family val="1"/>
      </rPr>
      <t>1</t>
    </r>
    <phoneticPr fontId="3"/>
  </si>
  <si>
    <r>
      <t>n</t>
    </r>
    <r>
      <rPr>
        <b/>
        <sz val="9"/>
        <rFont val="ＭＳ Ｐ明朝"/>
        <family val="1"/>
        <charset val="128"/>
      </rPr>
      <t>･</t>
    </r>
    <r>
      <rPr>
        <b/>
        <sz val="9"/>
        <rFont val="Times New Roman"/>
        <family val="1"/>
      </rPr>
      <t>A</t>
    </r>
    <phoneticPr fontId="3"/>
  </si>
  <si>
    <t>Rb</t>
    <phoneticPr fontId="3"/>
  </si>
  <si>
    <r>
      <t>T</t>
    </r>
    <r>
      <rPr>
        <b/>
        <sz val="9"/>
        <rFont val="Times New Roman"/>
        <family val="1"/>
      </rPr>
      <t>a</t>
    </r>
    <phoneticPr fontId="3"/>
  </si>
  <si>
    <t>σ</t>
    <phoneticPr fontId="3"/>
  </si>
  <si>
    <r>
      <t xml:space="preserve"> Rb</t>
    </r>
    <r>
      <rPr>
        <sz val="8.5"/>
        <rFont val="ＭＳ 明朝"/>
        <family val="1"/>
        <charset val="128"/>
      </rPr>
      <t>＝</t>
    </r>
    <phoneticPr fontId="3"/>
  </si>
  <si>
    <r>
      <t xml:space="preserve">  τ</t>
    </r>
    <r>
      <rPr>
        <sz val="8.5"/>
        <rFont val="ＭＳ 明朝"/>
        <family val="1"/>
        <charset val="128"/>
      </rPr>
      <t>＝</t>
    </r>
    <phoneticPr fontId="3"/>
  </si>
  <si>
    <r>
      <t xml:space="preserve">  σ</t>
    </r>
    <r>
      <rPr>
        <sz val="8.5"/>
        <rFont val="ＭＳ 明朝"/>
        <family val="1"/>
        <charset val="128"/>
      </rPr>
      <t>＝</t>
    </r>
    <phoneticPr fontId="3"/>
  </si>
  <si>
    <r>
      <t>f</t>
    </r>
    <r>
      <rPr>
        <b/>
        <sz val="9"/>
        <rFont val="Times New Roman"/>
        <family val="1"/>
      </rPr>
      <t>t</t>
    </r>
    <phoneticPr fontId="3"/>
  </si>
  <si>
    <r>
      <t>f</t>
    </r>
    <r>
      <rPr>
        <b/>
        <sz val="9"/>
        <rFont val="Times New Roman"/>
        <family val="1"/>
      </rPr>
      <t>s</t>
    </r>
    <phoneticPr fontId="3"/>
  </si>
  <si>
    <t>τ</t>
    <phoneticPr fontId="3"/>
  </si>
  <si>
    <r>
      <t>L</t>
    </r>
    <r>
      <rPr>
        <b/>
        <sz val="7"/>
        <rFont val="Times New Roman"/>
        <family val="1"/>
      </rPr>
      <t>1g</t>
    </r>
    <r>
      <rPr>
        <sz val="8"/>
        <rFont val="ＭＳ Ｐ明朝"/>
        <family val="1"/>
        <charset val="128"/>
      </rPr>
      <t>(長辺)</t>
    </r>
    <rPh sb="4" eb="6">
      <t>チョウヘン</t>
    </rPh>
    <phoneticPr fontId="3"/>
  </si>
  <si>
    <r>
      <t>L</t>
    </r>
    <r>
      <rPr>
        <b/>
        <sz val="7"/>
        <rFont val="Times New Roman"/>
        <family val="1"/>
      </rPr>
      <t>2g</t>
    </r>
    <r>
      <rPr>
        <sz val="8"/>
        <rFont val="ＭＳ Ｐ明朝"/>
        <family val="1"/>
        <charset val="128"/>
      </rPr>
      <t>(短辺)</t>
    </r>
    <rPh sb="4" eb="6">
      <t>タンペン</t>
    </rPh>
    <phoneticPr fontId="3"/>
  </si>
  <si>
    <t>Wt</t>
    <phoneticPr fontId="3"/>
  </si>
  <si>
    <r>
      <t>Fh</t>
    </r>
    <r>
      <rPr>
        <b/>
        <sz val="9"/>
        <rFont val="ＭＳ ゴシック"/>
        <family val="3"/>
        <charset val="128"/>
      </rPr>
      <t>・</t>
    </r>
    <r>
      <rPr>
        <b/>
        <sz val="9"/>
        <rFont val="Times New Roman"/>
        <family val="1"/>
      </rPr>
      <t>Hg</t>
    </r>
    <r>
      <rPr>
        <b/>
        <sz val="9"/>
        <rFont val="ＭＳ ゴシック"/>
        <family val="3"/>
        <charset val="128"/>
      </rPr>
      <t>－</t>
    </r>
    <r>
      <rPr>
        <b/>
        <sz val="9"/>
        <rFont val="Times New Roman"/>
        <family val="1"/>
      </rPr>
      <t>(Wt</t>
    </r>
    <r>
      <rPr>
        <b/>
        <sz val="9"/>
        <rFont val="ＭＳ ゴシック"/>
        <family val="3"/>
        <charset val="128"/>
      </rPr>
      <t>－</t>
    </r>
    <r>
      <rPr>
        <b/>
        <sz val="9"/>
        <rFont val="Times New Roman"/>
        <family val="1"/>
      </rPr>
      <t>Fv)</t>
    </r>
    <r>
      <rPr>
        <b/>
        <sz val="9"/>
        <rFont val="ＭＳ ゴシック"/>
        <family val="3"/>
        <charset val="128"/>
      </rPr>
      <t>・</t>
    </r>
    <r>
      <rPr>
        <b/>
        <sz val="9"/>
        <rFont val="Times New Roman"/>
        <family val="1"/>
      </rPr>
      <t>L2g</t>
    </r>
    <phoneticPr fontId="3"/>
  </si>
  <si>
    <r>
      <t>Fh=Kh</t>
    </r>
    <r>
      <rPr>
        <b/>
        <sz val="8"/>
        <rFont val="ＭＳ Ｐゴシック"/>
        <family val="3"/>
        <charset val="128"/>
      </rPr>
      <t>・</t>
    </r>
    <r>
      <rPr>
        <b/>
        <sz val="8"/>
        <rFont val="Times New Roman"/>
        <family val="1"/>
      </rPr>
      <t>Wt</t>
    </r>
    <phoneticPr fontId="3"/>
  </si>
  <si>
    <r>
      <t>Fv=Kv</t>
    </r>
    <r>
      <rPr>
        <b/>
        <sz val="8"/>
        <rFont val="ＭＳ Ｐ明朝"/>
        <family val="1"/>
        <charset val="128"/>
      </rPr>
      <t>・</t>
    </r>
    <r>
      <rPr>
        <b/>
        <sz val="8"/>
        <rFont val="Times New Roman"/>
        <family val="1"/>
      </rPr>
      <t>Wt</t>
    </r>
    <phoneticPr fontId="3"/>
  </si>
  <si>
    <r>
      <t>L</t>
    </r>
    <r>
      <rPr>
        <b/>
        <vertAlign val="subscript"/>
        <sz val="9"/>
        <rFont val="Times New Roman"/>
        <family val="1"/>
      </rPr>
      <t>1</t>
    </r>
    <r>
      <rPr>
        <b/>
        <sz val="9"/>
        <rFont val="Times New Roman"/>
        <family val="1"/>
      </rPr>
      <t>,L</t>
    </r>
    <r>
      <rPr>
        <b/>
        <vertAlign val="subscript"/>
        <sz val="9"/>
        <rFont val="Times New Roman"/>
        <family val="1"/>
      </rPr>
      <t>2</t>
    </r>
    <r>
      <rPr>
        <b/>
        <sz val="9"/>
        <rFont val="Times New Roman"/>
        <family val="1"/>
      </rPr>
      <t>:</t>
    </r>
    <phoneticPr fontId="3"/>
  </si>
  <si>
    <r>
      <t>L</t>
    </r>
    <r>
      <rPr>
        <b/>
        <vertAlign val="subscript"/>
        <sz val="9"/>
        <rFont val="Times New Roman"/>
        <family val="1"/>
      </rPr>
      <t>1g</t>
    </r>
    <r>
      <rPr>
        <b/>
        <sz val="9"/>
        <rFont val="Times New Roman"/>
        <family val="1"/>
      </rPr>
      <t>,L</t>
    </r>
    <r>
      <rPr>
        <b/>
        <vertAlign val="subscript"/>
        <sz val="9"/>
        <rFont val="Times New Roman"/>
        <family val="1"/>
      </rPr>
      <t>2g</t>
    </r>
    <r>
      <rPr>
        <b/>
        <sz val="9"/>
        <rFont val="Times New Roman"/>
        <family val="1"/>
      </rPr>
      <t>:</t>
    </r>
    <phoneticPr fontId="3"/>
  </si>
  <si>
    <r>
      <t>n</t>
    </r>
    <r>
      <rPr>
        <b/>
        <vertAlign val="subscript"/>
        <sz val="9"/>
        <rFont val="Times New Roman"/>
        <family val="1"/>
      </rPr>
      <t>1</t>
    </r>
    <r>
      <rPr>
        <b/>
        <sz val="9"/>
        <rFont val="Times New Roman"/>
        <family val="1"/>
      </rPr>
      <t>,n</t>
    </r>
    <r>
      <rPr>
        <b/>
        <vertAlign val="subscript"/>
        <sz val="9"/>
        <rFont val="Times New Roman"/>
        <family val="1"/>
      </rPr>
      <t>2</t>
    </r>
    <r>
      <rPr>
        <b/>
        <sz val="9"/>
        <rFont val="Times New Roman"/>
        <family val="1"/>
      </rPr>
      <t>:</t>
    </r>
    <phoneticPr fontId="3"/>
  </si>
  <si>
    <t>片側ボルト本数</t>
    <phoneticPr fontId="3"/>
  </si>
  <si>
    <r>
      <t xml:space="preserve">長辺方向 </t>
    </r>
    <r>
      <rPr>
        <b/>
        <sz val="11"/>
        <rFont val="Times New Roman"/>
        <family val="1"/>
      </rPr>
      <t>n</t>
    </r>
    <r>
      <rPr>
        <b/>
        <sz val="7"/>
        <rFont val="Times New Roman"/>
        <family val="1"/>
      </rPr>
      <t>1</t>
    </r>
    <phoneticPr fontId="3"/>
  </si>
  <si>
    <r>
      <t xml:space="preserve">短辺方向 </t>
    </r>
    <r>
      <rPr>
        <b/>
        <sz val="11"/>
        <rFont val="Times New Roman"/>
        <family val="1"/>
      </rPr>
      <t>n</t>
    </r>
    <r>
      <rPr>
        <b/>
        <sz val="8.5"/>
        <rFont val="Times New Roman"/>
        <family val="1"/>
      </rPr>
      <t>2</t>
    </r>
    <phoneticPr fontId="3"/>
  </si>
  <si>
    <t>ボルト・スパン</t>
    <phoneticPr fontId="3"/>
  </si>
  <si>
    <r>
      <t>長辺方向</t>
    </r>
    <r>
      <rPr>
        <sz val="8.5"/>
        <rFont val="Times New Roman"/>
        <family val="1"/>
      </rPr>
      <t xml:space="preserve"> </t>
    </r>
    <r>
      <rPr>
        <b/>
        <sz val="10"/>
        <rFont val="Times New Roman"/>
        <family val="1"/>
      </rPr>
      <t>L</t>
    </r>
    <r>
      <rPr>
        <b/>
        <sz val="7"/>
        <rFont val="Times New Roman"/>
        <family val="1"/>
      </rPr>
      <t>1</t>
    </r>
    <rPh sb="0" eb="2">
      <t>チョウヘン</t>
    </rPh>
    <rPh sb="2" eb="4">
      <t>ホウコウ</t>
    </rPh>
    <phoneticPr fontId="3"/>
  </si>
  <si>
    <r>
      <t>短辺方向</t>
    </r>
    <r>
      <rPr>
        <sz val="8.5"/>
        <rFont val="Times New Roman"/>
        <family val="1"/>
      </rPr>
      <t xml:space="preserve"> </t>
    </r>
    <r>
      <rPr>
        <b/>
        <sz val="10"/>
        <rFont val="Times New Roman"/>
        <family val="1"/>
      </rPr>
      <t>L</t>
    </r>
    <r>
      <rPr>
        <b/>
        <sz val="7"/>
        <rFont val="Times New Roman"/>
        <family val="1"/>
      </rPr>
      <t>2</t>
    </r>
    <rPh sb="0" eb="2">
      <t>タンペン</t>
    </rPh>
    <rPh sb="2" eb="4">
      <t>ホウコウ</t>
    </rPh>
    <phoneticPr fontId="3"/>
  </si>
  <si>
    <t>機器名称</t>
    <rPh sb="0" eb="2">
      <t>キキ</t>
    </rPh>
    <rPh sb="2" eb="4">
      <t>メイショウ</t>
    </rPh>
    <phoneticPr fontId="3"/>
  </si>
  <si>
    <t>設置場所</t>
    <rPh sb="0" eb="2">
      <t>セッチ</t>
    </rPh>
    <rPh sb="2" eb="4">
      <t>バショ</t>
    </rPh>
    <phoneticPr fontId="3"/>
  </si>
  <si>
    <t>機器の重要度</t>
    <phoneticPr fontId="3"/>
  </si>
  <si>
    <r>
      <t xml:space="preserve">耐震措置計算書
</t>
    </r>
    <r>
      <rPr>
        <sz val="9"/>
        <rFont val="ＭＳ 明朝"/>
        <family val="1"/>
        <charset val="128"/>
      </rPr>
      <t>(矩形断面)</t>
    </r>
    <rPh sb="0" eb="2">
      <t>タイシン</t>
    </rPh>
    <rPh sb="2" eb="4">
      <t>ソチ</t>
    </rPh>
    <rPh sb="4" eb="6">
      <t>ケイサン</t>
    </rPh>
    <rPh sb="6" eb="7">
      <t>ショ</t>
    </rPh>
    <rPh sb="9" eb="11">
      <t>クケイ</t>
    </rPh>
    <rPh sb="11" eb="13">
      <t>ダンメン</t>
    </rPh>
    <phoneticPr fontId="3"/>
  </si>
  <si>
    <r>
      <t xml:space="preserve">整理番号
</t>
    </r>
    <r>
      <rPr>
        <b/>
        <sz val="12"/>
        <rFont val="Times New Roman"/>
        <family val="1"/>
      </rPr>
      <t>E-001</t>
    </r>
    <rPh sb="0" eb="2">
      <t>セイリ</t>
    </rPh>
    <rPh sb="2" eb="4">
      <t>バンゴウ</t>
    </rPh>
    <phoneticPr fontId="3"/>
  </si>
  <si>
    <t>Wt:</t>
    <phoneticPr fontId="3"/>
  </si>
  <si>
    <r>
      <t>Kv</t>
    </r>
    <r>
      <rPr>
        <sz val="9"/>
        <rFont val="Times New Roman"/>
        <family val="1"/>
      </rPr>
      <t>=</t>
    </r>
    <phoneticPr fontId="3"/>
  </si>
  <si>
    <t>物件名を入力
してください。</t>
    <rPh sb="0" eb="2">
      <t>ブッケン</t>
    </rPh>
    <rPh sb="2" eb="3">
      <t>メイ</t>
    </rPh>
    <rPh sb="4" eb="6">
      <t>ニュウリョク</t>
    </rPh>
    <phoneticPr fontId="3"/>
  </si>
  <si>
    <r>
      <t>E-mail</t>
    </r>
    <r>
      <rPr>
        <sz val="9"/>
        <rFont val="ＭＳ Ｐ明朝"/>
        <family val="1"/>
        <charset val="128"/>
      </rPr>
      <t>；</t>
    </r>
    <phoneticPr fontId="3"/>
  </si>
  <si>
    <r>
      <t xml:space="preserve">    </t>
    </r>
    <r>
      <rPr>
        <sz val="9"/>
        <rFont val="ＭＳ 明朝"/>
        <family val="1"/>
        <charset val="128"/>
      </rPr>
      <t>TELEPHONE:</t>
    </r>
    <phoneticPr fontId="3"/>
  </si>
  <si>
    <t>　　FACSIMILE:</t>
    <phoneticPr fontId="3"/>
  </si>
  <si>
    <t>企業名-1を入力してください。</t>
    <rPh sb="0" eb="2">
      <t>キギョウ</t>
    </rPh>
    <rPh sb="2" eb="3">
      <t>メイ</t>
    </rPh>
    <rPh sb="6" eb="8">
      <t>ニュウリョク</t>
    </rPh>
    <phoneticPr fontId="3"/>
  </si>
  <si>
    <t>企業名-2を入力してください。</t>
    <phoneticPr fontId="3"/>
  </si>
  <si>
    <r>
      <t>ボルトせん断応力</t>
    </r>
    <r>
      <rPr>
        <sz val="10"/>
        <rFont val="ＭＳ 明朝"/>
        <family val="1"/>
        <charset val="128"/>
      </rPr>
      <t xml:space="preserve"> </t>
    </r>
    <r>
      <rPr>
        <b/>
        <sz val="12"/>
        <rFont val="Times New Roman"/>
        <family val="1"/>
      </rPr>
      <t>τ</t>
    </r>
    <r>
      <rPr>
        <b/>
        <sz val="10"/>
        <rFont val="Times New Roman"/>
        <family val="1"/>
      </rPr>
      <t>[Kgf/cm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>]</t>
    </r>
    <rPh sb="5" eb="6">
      <t>ダン</t>
    </rPh>
    <rPh sb="6" eb="8">
      <t>オウリョク</t>
    </rPh>
    <phoneticPr fontId="3"/>
  </si>
  <si>
    <t>ESE  Service</t>
    <phoneticPr fontId="3"/>
  </si>
  <si>
    <t>Date :</t>
    <phoneticPr fontId="3"/>
  </si>
  <si>
    <t>企業名-2を入力してください。</t>
    <phoneticPr fontId="3"/>
  </si>
  <si>
    <r>
      <t xml:space="preserve">    </t>
    </r>
    <r>
      <rPr>
        <sz val="9"/>
        <rFont val="ＭＳ 明朝"/>
        <family val="1"/>
        <charset val="128"/>
      </rPr>
      <t>TELEPHONE:</t>
    </r>
    <phoneticPr fontId="3"/>
  </si>
  <si>
    <r>
      <t>E-mail</t>
    </r>
    <r>
      <rPr>
        <sz val="9"/>
        <rFont val="ＭＳ Ｐ明朝"/>
        <family val="1"/>
        <charset val="128"/>
      </rPr>
      <t>；</t>
    </r>
    <phoneticPr fontId="3"/>
  </si>
  <si>
    <t>機器の重要度</t>
    <phoneticPr fontId="3"/>
  </si>
  <si>
    <t>Wt:</t>
    <phoneticPr fontId="3"/>
  </si>
  <si>
    <t>Hg:</t>
    <phoneticPr fontId="3"/>
  </si>
  <si>
    <r>
      <t>L</t>
    </r>
    <r>
      <rPr>
        <b/>
        <vertAlign val="subscript"/>
        <sz val="9"/>
        <rFont val="Times New Roman"/>
        <family val="1"/>
      </rPr>
      <t>1</t>
    </r>
    <r>
      <rPr>
        <b/>
        <sz val="9"/>
        <rFont val="Times New Roman"/>
        <family val="1"/>
      </rPr>
      <t>,L</t>
    </r>
    <r>
      <rPr>
        <b/>
        <vertAlign val="subscript"/>
        <sz val="9"/>
        <rFont val="Times New Roman"/>
        <family val="1"/>
      </rPr>
      <t>2</t>
    </r>
    <r>
      <rPr>
        <b/>
        <sz val="9"/>
        <rFont val="Times New Roman"/>
        <family val="1"/>
      </rPr>
      <t>:</t>
    </r>
    <phoneticPr fontId="3"/>
  </si>
  <si>
    <r>
      <t>L</t>
    </r>
    <r>
      <rPr>
        <b/>
        <vertAlign val="subscript"/>
        <sz val="9"/>
        <rFont val="Times New Roman"/>
        <family val="1"/>
      </rPr>
      <t>1g</t>
    </r>
    <r>
      <rPr>
        <b/>
        <sz val="9"/>
        <rFont val="Times New Roman"/>
        <family val="1"/>
      </rPr>
      <t>,L</t>
    </r>
    <r>
      <rPr>
        <b/>
        <vertAlign val="subscript"/>
        <sz val="9"/>
        <rFont val="Times New Roman"/>
        <family val="1"/>
      </rPr>
      <t>2g</t>
    </r>
    <r>
      <rPr>
        <b/>
        <sz val="9"/>
        <rFont val="Times New Roman"/>
        <family val="1"/>
      </rPr>
      <t>:</t>
    </r>
    <phoneticPr fontId="3"/>
  </si>
  <si>
    <t>W</t>
    <phoneticPr fontId="3"/>
  </si>
  <si>
    <t>D</t>
    <phoneticPr fontId="3"/>
  </si>
  <si>
    <t>H</t>
    <phoneticPr fontId="3"/>
  </si>
  <si>
    <t>Wt</t>
    <phoneticPr fontId="3"/>
  </si>
  <si>
    <t>Hg</t>
    <phoneticPr fontId="3"/>
  </si>
  <si>
    <t>n:</t>
    <phoneticPr fontId="3"/>
  </si>
  <si>
    <t>ボルト・スパン</t>
    <phoneticPr fontId="3"/>
  </si>
  <si>
    <t>片側ボルト本数</t>
    <phoneticPr fontId="3"/>
  </si>
  <si>
    <r>
      <t>n</t>
    </r>
    <r>
      <rPr>
        <b/>
        <vertAlign val="subscript"/>
        <sz val="9"/>
        <rFont val="Times New Roman"/>
        <family val="1"/>
      </rPr>
      <t>1</t>
    </r>
    <r>
      <rPr>
        <b/>
        <sz val="9"/>
        <rFont val="Times New Roman"/>
        <family val="1"/>
      </rPr>
      <t>,n</t>
    </r>
    <r>
      <rPr>
        <b/>
        <vertAlign val="subscript"/>
        <sz val="9"/>
        <rFont val="Times New Roman"/>
        <family val="1"/>
      </rPr>
      <t>2</t>
    </r>
    <r>
      <rPr>
        <b/>
        <sz val="9"/>
        <rFont val="Times New Roman"/>
        <family val="1"/>
      </rPr>
      <t>:</t>
    </r>
    <phoneticPr fontId="3"/>
  </si>
  <si>
    <r>
      <t xml:space="preserve">長辺方向 </t>
    </r>
    <r>
      <rPr>
        <b/>
        <sz val="11"/>
        <rFont val="Times New Roman"/>
        <family val="1"/>
      </rPr>
      <t>n</t>
    </r>
    <r>
      <rPr>
        <b/>
        <sz val="7"/>
        <rFont val="Times New Roman"/>
        <family val="1"/>
      </rPr>
      <t>1</t>
    </r>
    <phoneticPr fontId="3"/>
  </si>
  <si>
    <r>
      <t xml:space="preserve">短辺方向 </t>
    </r>
    <r>
      <rPr>
        <b/>
        <sz val="11"/>
        <rFont val="Times New Roman"/>
        <family val="1"/>
      </rPr>
      <t>n</t>
    </r>
    <r>
      <rPr>
        <b/>
        <sz val="8.5"/>
        <rFont val="Times New Roman"/>
        <family val="1"/>
      </rPr>
      <t>2</t>
    </r>
    <phoneticPr fontId="3"/>
  </si>
  <si>
    <t>Ｓ</t>
    <phoneticPr fontId="3"/>
  </si>
  <si>
    <t>Ａ</t>
    <phoneticPr fontId="3"/>
  </si>
  <si>
    <t>Ｂ</t>
    <phoneticPr fontId="3"/>
  </si>
  <si>
    <t>鉛直地震力</t>
    <phoneticPr fontId="3"/>
  </si>
  <si>
    <t>Fh[Kgf]</t>
    <phoneticPr fontId="3"/>
  </si>
  <si>
    <t>Fv[Kgf]</t>
    <phoneticPr fontId="3"/>
  </si>
  <si>
    <r>
      <t>cm</t>
    </r>
    <r>
      <rPr>
        <b/>
        <vertAlign val="superscript"/>
        <sz val="10"/>
        <rFont val="Times New Roman"/>
        <family val="1"/>
      </rPr>
      <t>2</t>
    </r>
    <phoneticPr fontId="3"/>
  </si>
  <si>
    <t>及び塔屋</t>
    <phoneticPr fontId="3"/>
  </si>
  <si>
    <t>Kh=</t>
    <phoneticPr fontId="3"/>
  </si>
  <si>
    <r>
      <t>Kv</t>
    </r>
    <r>
      <rPr>
        <sz val="9"/>
        <rFont val="Times New Roman"/>
        <family val="1"/>
      </rPr>
      <t>=</t>
    </r>
    <phoneticPr fontId="3"/>
  </si>
  <si>
    <t>Fh</t>
    <phoneticPr fontId="3"/>
  </si>
  <si>
    <t>Fv</t>
    <phoneticPr fontId="3"/>
  </si>
  <si>
    <t>Kgf</t>
    <phoneticPr fontId="3"/>
  </si>
  <si>
    <t>中間階</t>
    <phoneticPr fontId="3"/>
  </si>
  <si>
    <r>
      <t>Kh=Ks</t>
    </r>
    <r>
      <rPr>
        <b/>
        <sz val="8"/>
        <rFont val="ＭＳ Ｐゴシック"/>
        <family val="3"/>
        <charset val="128"/>
      </rPr>
      <t>・</t>
    </r>
    <r>
      <rPr>
        <b/>
        <sz val="8"/>
        <rFont val="Times New Roman"/>
        <family val="1"/>
      </rPr>
      <t>Z</t>
    </r>
    <phoneticPr fontId="3"/>
  </si>
  <si>
    <r>
      <t>Kv=Kh</t>
    </r>
    <r>
      <rPr>
        <b/>
        <sz val="8"/>
        <rFont val="ＭＳ Ｐゴシック"/>
        <family val="3"/>
        <charset val="128"/>
      </rPr>
      <t>・</t>
    </r>
    <r>
      <rPr>
        <b/>
        <sz val="8"/>
        <rFont val="Times New Roman"/>
        <family val="1"/>
      </rPr>
      <t>0.5</t>
    </r>
    <phoneticPr fontId="3"/>
  </si>
  <si>
    <r>
      <t>Fh=Kh</t>
    </r>
    <r>
      <rPr>
        <b/>
        <sz val="8"/>
        <rFont val="ＭＳ Ｐゴシック"/>
        <family val="3"/>
        <charset val="128"/>
      </rPr>
      <t>・</t>
    </r>
    <r>
      <rPr>
        <b/>
        <sz val="8"/>
        <rFont val="Times New Roman"/>
        <family val="1"/>
      </rPr>
      <t>Wt</t>
    </r>
    <phoneticPr fontId="3"/>
  </si>
  <si>
    <r>
      <t>Fv=Kv</t>
    </r>
    <r>
      <rPr>
        <b/>
        <sz val="8"/>
        <rFont val="ＭＳ Ｐ明朝"/>
        <family val="1"/>
        <charset val="128"/>
      </rPr>
      <t>・</t>
    </r>
    <r>
      <rPr>
        <b/>
        <sz val="8"/>
        <rFont val="Times New Roman"/>
        <family val="1"/>
      </rPr>
      <t>Wt</t>
    </r>
    <phoneticPr fontId="3"/>
  </si>
  <si>
    <r>
      <t>Kgf
/cm</t>
    </r>
    <r>
      <rPr>
        <vertAlign val="superscript"/>
        <sz val="8"/>
        <rFont val="Times New Roman"/>
        <family val="1"/>
      </rPr>
      <t>2</t>
    </r>
    <phoneticPr fontId="3"/>
  </si>
  <si>
    <t xml:space="preserve"> </t>
    <phoneticPr fontId="3"/>
  </si>
  <si>
    <r>
      <t>Fh</t>
    </r>
    <r>
      <rPr>
        <b/>
        <sz val="9"/>
        <rFont val="ＭＳ ゴシック"/>
        <family val="3"/>
        <charset val="128"/>
      </rPr>
      <t>・</t>
    </r>
    <r>
      <rPr>
        <b/>
        <sz val="9"/>
        <rFont val="Times New Roman"/>
        <family val="1"/>
      </rPr>
      <t>Hg</t>
    </r>
    <r>
      <rPr>
        <b/>
        <sz val="9"/>
        <rFont val="ＭＳ ゴシック"/>
        <family val="3"/>
        <charset val="128"/>
      </rPr>
      <t>－</t>
    </r>
    <r>
      <rPr>
        <b/>
        <sz val="9"/>
        <rFont val="Times New Roman"/>
        <family val="1"/>
      </rPr>
      <t>(Wt</t>
    </r>
    <r>
      <rPr>
        <b/>
        <sz val="9"/>
        <rFont val="ＭＳ ゴシック"/>
        <family val="3"/>
        <charset val="128"/>
      </rPr>
      <t>－</t>
    </r>
    <r>
      <rPr>
        <b/>
        <sz val="9"/>
        <rFont val="Times New Roman"/>
        <family val="1"/>
      </rPr>
      <t>Fv)</t>
    </r>
    <r>
      <rPr>
        <b/>
        <sz val="9"/>
        <rFont val="ＭＳ ゴシック"/>
        <family val="3"/>
        <charset val="128"/>
      </rPr>
      <t>・</t>
    </r>
    <r>
      <rPr>
        <b/>
        <sz val="9"/>
        <rFont val="Times New Roman"/>
        <family val="1"/>
      </rPr>
      <t>L2g</t>
    </r>
    <phoneticPr fontId="3"/>
  </si>
  <si>
    <t>Rb</t>
    <phoneticPr fontId="3"/>
  </si>
  <si>
    <t>Fh</t>
    <phoneticPr fontId="3"/>
  </si>
  <si>
    <r>
      <t>L</t>
    </r>
    <r>
      <rPr>
        <b/>
        <sz val="7"/>
        <rFont val="Times New Roman"/>
        <family val="1"/>
      </rPr>
      <t>2</t>
    </r>
    <r>
      <rPr>
        <b/>
        <sz val="9"/>
        <rFont val="ＭＳ Ｐゴシック"/>
        <family val="3"/>
        <charset val="128"/>
      </rPr>
      <t>・</t>
    </r>
    <r>
      <rPr>
        <b/>
        <sz val="10"/>
        <rFont val="Times New Roman"/>
        <family val="1"/>
      </rPr>
      <t>n</t>
    </r>
    <r>
      <rPr>
        <b/>
        <sz val="7"/>
        <rFont val="Times New Roman"/>
        <family val="1"/>
      </rPr>
      <t>1</t>
    </r>
    <phoneticPr fontId="3"/>
  </si>
  <si>
    <t>A</t>
    <phoneticPr fontId="3"/>
  </si>
  <si>
    <r>
      <t>n</t>
    </r>
    <r>
      <rPr>
        <b/>
        <sz val="9"/>
        <rFont val="ＭＳ Ｐ明朝"/>
        <family val="1"/>
        <charset val="128"/>
      </rPr>
      <t>･</t>
    </r>
    <r>
      <rPr>
        <b/>
        <sz val="9"/>
        <rFont val="Times New Roman"/>
        <family val="1"/>
      </rPr>
      <t>A</t>
    </r>
    <phoneticPr fontId="3"/>
  </si>
  <si>
    <r>
      <t xml:space="preserve"> Rb</t>
    </r>
    <r>
      <rPr>
        <sz val="8.5"/>
        <rFont val="ＭＳ 明朝"/>
        <family val="1"/>
        <charset val="128"/>
      </rPr>
      <t>＝</t>
    </r>
    <phoneticPr fontId="3"/>
  </si>
  <si>
    <r>
      <t xml:space="preserve">  σ</t>
    </r>
    <r>
      <rPr>
        <sz val="8.5"/>
        <rFont val="ＭＳ 明朝"/>
        <family val="1"/>
        <charset val="128"/>
      </rPr>
      <t>＝</t>
    </r>
    <phoneticPr fontId="3"/>
  </si>
  <si>
    <r>
      <t xml:space="preserve">  τ</t>
    </r>
    <r>
      <rPr>
        <sz val="8.5"/>
        <rFont val="ＭＳ 明朝"/>
        <family val="1"/>
        <charset val="128"/>
      </rPr>
      <t>＝</t>
    </r>
    <phoneticPr fontId="3"/>
  </si>
  <si>
    <r>
      <t>T</t>
    </r>
    <r>
      <rPr>
        <b/>
        <sz val="9"/>
        <rFont val="Times New Roman"/>
        <family val="1"/>
      </rPr>
      <t>a</t>
    </r>
    <phoneticPr fontId="3"/>
  </si>
  <si>
    <r>
      <t>f</t>
    </r>
    <r>
      <rPr>
        <b/>
        <sz val="9"/>
        <rFont val="Times New Roman"/>
        <family val="1"/>
      </rPr>
      <t>t</t>
    </r>
    <phoneticPr fontId="3"/>
  </si>
  <si>
    <r>
      <t>f</t>
    </r>
    <r>
      <rPr>
        <b/>
        <sz val="9"/>
        <rFont val="Times New Roman"/>
        <family val="1"/>
      </rPr>
      <t>s</t>
    </r>
    <phoneticPr fontId="3"/>
  </si>
  <si>
    <t>τ</t>
    <phoneticPr fontId="3"/>
  </si>
  <si>
    <t>企業または現場住所を入力してください。</t>
    <rPh sb="0" eb="2">
      <t>キギョウ</t>
    </rPh>
    <rPh sb="5" eb="7">
      <t>ゲンバ</t>
    </rPh>
    <rPh sb="7" eb="9">
      <t>ジュウショ</t>
    </rPh>
    <rPh sb="10" eb="12">
      <t>ニュウリョク</t>
    </rPh>
    <phoneticPr fontId="3"/>
  </si>
  <si>
    <t>重 要</t>
    <rPh sb="0" eb="1">
      <t>シゲル</t>
    </rPh>
    <rPh sb="2" eb="3">
      <t>ヨウ</t>
    </rPh>
    <phoneticPr fontId="3"/>
  </si>
  <si>
    <t>機　　器
重心高さ</t>
    <rPh sb="0" eb="1">
      <t>キ</t>
    </rPh>
    <rPh sb="3" eb="4">
      <t>ウツワ</t>
    </rPh>
    <rPh sb="5" eb="7">
      <t>ジュウシン</t>
    </rPh>
    <rPh sb="7" eb="8">
      <t>タカ</t>
    </rPh>
    <phoneticPr fontId="3"/>
  </si>
  <si>
    <t>　　FACSIMILE:</t>
    <phoneticPr fontId="3"/>
  </si>
  <si>
    <t>△</t>
    <phoneticPr fontId="3"/>
  </si>
  <si>
    <t xml:space="preserve">No.      </t>
    <phoneticPr fontId="3"/>
  </si>
  <si>
    <t xml:space="preserve"> </t>
    <phoneticPr fontId="3"/>
  </si>
  <si>
    <t>サイズ</t>
    <phoneticPr fontId="3"/>
  </si>
  <si>
    <t xml:space="preserve">No.      </t>
    <phoneticPr fontId="3"/>
  </si>
  <si>
    <t>企業名-1を入力してください。</t>
    <phoneticPr fontId="3"/>
  </si>
  <si>
    <t>企業名-2を入力してください。</t>
    <rPh sb="0" eb="2">
      <t>キギョウ</t>
    </rPh>
    <rPh sb="2" eb="3">
      <t>メイ</t>
    </rPh>
    <rPh sb="6" eb="8">
      <t>ニュウリョク</t>
    </rPh>
    <phoneticPr fontId="3"/>
  </si>
  <si>
    <r>
      <t xml:space="preserve">    </t>
    </r>
    <r>
      <rPr>
        <sz val="9"/>
        <rFont val="ＭＳ 明朝"/>
        <family val="1"/>
        <charset val="128"/>
      </rPr>
      <t>TELEPHONE:</t>
    </r>
    <phoneticPr fontId="3"/>
  </si>
  <si>
    <r>
      <t>E-mail</t>
    </r>
    <r>
      <rPr>
        <sz val="9"/>
        <rFont val="ＭＳ Ｐ明朝"/>
        <family val="1"/>
        <charset val="128"/>
      </rPr>
      <t>；</t>
    </r>
    <phoneticPr fontId="3"/>
  </si>
  <si>
    <t>企業または現場住所を入力してください。</t>
    <phoneticPr fontId="3"/>
  </si>
  <si>
    <t>　　FACSIMILE:</t>
    <phoneticPr fontId="3"/>
  </si>
  <si>
    <t>　計算式は、下記による。</t>
    <rPh sb="1" eb="3">
      <t>ケイサン</t>
    </rPh>
    <rPh sb="3" eb="4">
      <t>シキ</t>
    </rPh>
    <rPh sb="6" eb="8">
      <t>カキ</t>
    </rPh>
    <phoneticPr fontId="3"/>
  </si>
  <si>
    <t>　　国土交通省国土技術政策総合研究所</t>
    <rPh sb="2" eb="4">
      <t>コクド</t>
    </rPh>
    <rPh sb="4" eb="7">
      <t>コウツウショウ</t>
    </rPh>
    <rPh sb="7" eb="9">
      <t>コクド</t>
    </rPh>
    <rPh sb="9" eb="11">
      <t>ギジュツ</t>
    </rPh>
    <rPh sb="11" eb="13">
      <t>セイサク</t>
    </rPh>
    <rPh sb="13" eb="15">
      <t>ソウゴウ</t>
    </rPh>
    <rPh sb="15" eb="18">
      <t>ケンキュウショ</t>
    </rPh>
    <phoneticPr fontId="3"/>
  </si>
  <si>
    <t>　　独立行政法人　建築研究所</t>
    <rPh sb="2" eb="4">
      <t>ドクリツ</t>
    </rPh>
    <rPh sb="4" eb="6">
      <t>ギョウセイ</t>
    </rPh>
    <rPh sb="6" eb="8">
      <t>ホウジン</t>
    </rPh>
    <rPh sb="9" eb="11">
      <t>ケンチク</t>
    </rPh>
    <rPh sb="11" eb="14">
      <t>ケンキュウショ</t>
    </rPh>
    <phoneticPr fontId="3"/>
  </si>
  <si>
    <r>
      <t>　　建築設備耐震設計・施工指針</t>
    </r>
    <r>
      <rPr>
        <sz val="8"/>
        <rFont val="ＭＳ Ｐ明朝"/>
        <family val="1"/>
        <charset val="128"/>
      </rPr>
      <t>2005</t>
    </r>
    <r>
      <rPr>
        <sz val="8"/>
        <rFont val="ＭＳ 明朝"/>
        <family val="1"/>
        <charset val="128"/>
      </rPr>
      <t>年版</t>
    </r>
    <rPh sb="2" eb="4">
      <t>ケンチク</t>
    </rPh>
    <rPh sb="4" eb="6">
      <t>セツビ</t>
    </rPh>
    <rPh sb="6" eb="8">
      <t>タイシン</t>
    </rPh>
    <rPh sb="8" eb="10">
      <t>セッケイ</t>
    </rPh>
    <rPh sb="11" eb="13">
      <t>セコウ</t>
    </rPh>
    <rPh sb="13" eb="15">
      <t>シシン</t>
    </rPh>
    <rPh sb="19" eb="20">
      <t>ネン</t>
    </rPh>
    <rPh sb="20" eb="21">
      <t>ハン</t>
    </rPh>
    <phoneticPr fontId="3"/>
  </si>
  <si>
    <r>
      <t>　　｢第２章　各部の設計－</t>
    </r>
    <r>
      <rPr>
        <sz val="8"/>
        <rFont val="ＭＳ Ｐ明朝"/>
        <family val="1"/>
        <charset val="128"/>
      </rPr>
      <t xml:space="preserve">2.1 </t>
    </r>
    <r>
      <rPr>
        <sz val="8"/>
        <rFont val="ＭＳ 明朝"/>
        <family val="1"/>
        <charset val="128"/>
      </rPr>
      <t>アンカボルト｣</t>
    </r>
    <rPh sb="3" eb="4">
      <t>ダイ</t>
    </rPh>
    <rPh sb="5" eb="6">
      <t>ショウ</t>
    </rPh>
    <rPh sb="7" eb="9">
      <t>カクブ</t>
    </rPh>
    <rPh sb="10" eb="12">
      <t>セッケイ</t>
    </rPh>
    <phoneticPr fontId="3"/>
  </si>
  <si>
    <r>
      <t>　</t>
    </r>
    <r>
      <rPr>
        <b/>
        <sz val="9"/>
        <rFont val="ＭＳ 明朝"/>
        <family val="1"/>
        <charset val="128"/>
      </rPr>
      <t>計算基礎条件入力</t>
    </r>
    <rPh sb="1" eb="3">
      <t>ケイサン</t>
    </rPh>
    <rPh sb="3" eb="5">
      <t>キソ</t>
    </rPh>
    <rPh sb="5" eb="7">
      <t>ジョウケン</t>
    </rPh>
    <rPh sb="7" eb="9">
      <t>ニュウリョク</t>
    </rPh>
    <phoneticPr fontId="3"/>
  </si>
  <si>
    <t>　　設計用標準震度</t>
    <rPh sb="2" eb="5">
      <t>セッケイヨウ</t>
    </rPh>
    <rPh sb="5" eb="7">
      <t>ヒョウジュン</t>
    </rPh>
    <rPh sb="7" eb="9">
      <t>シンド</t>
    </rPh>
    <phoneticPr fontId="3"/>
  </si>
  <si>
    <r>
      <t>Ks</t>
    </r>
    <r>
      <rPr>
        <sz val="10"/>
        <rFont val="ＭＳ 明朝"/>
        <family val="1"/>
        <charset val="128"/>
      </rPr>
      <t>＝</t>
    </r>
    <phoneticPr fontId="3"/>
  </si>
  <si>
    <t xml:space="preserve"> [下表参照]</t>
    <rPh sb="2" eb="4">
      <t>カヒョウ</t>
    </rPh>
    <rPh sb="4" eb="6">
      <t>サンショウ</t>
    </rPh>
    <phoneticPr fontId="3"/>
  </si>
  <si>
    <t>　　地　域　係　数</t>
    <rPh sb="2" eb="3">
      <t>チ</t>
    </rPh>
    <rPh sb="4" eb="5">
      <t>イキ</t>
    </rPh>
    <rPh sb="6" eb="7">
      <t>カカリ</t>
    </rPh>
    <rPh sb="8" eb="9">
      <t>カズ</t>
    </rPh>
    <phoneticPr fontId="3"/>
  </si>
  <si>
    <r>
      <t>Z</t>
    </r>
    <r>
      <rPr>
        <sz val="10"/>
        <rFont val="ＭＳ 明朝"/>
        <family val="1"/>
        <charset val="128"/>
      </rPr>
      <t>＝</t>
    </r>
    <phoneticPr fontId="3"/>
  </si>
  <si>
    <r>
      <t>L</t>
    </r>
    <r>
      <rPr>
        <b/>
        <vertAlign val="subscript"/>
        <sz val="9"/>
        <rFont val="Times New Roman"/>
        <family val="1"/>
      </rPr>
      <t>1</t>
    </r>
    <r>
      <rPr>
        <b/>
        <sz val="9"/>
        <rFont val="Times New Roman"/>
        <family val="1"/>
      </rPr>
      <t>:</t>
    </r>
    <phoneticPr fontId="3"/>
  </si>
  <si>
    <t>水平方向のアンカボルト・スパン</t>
    <rPh sb="0" eb="2">
      <t>スイヘイ</t>
    </rPh>
    <rPh sb="2" eb="4">
      <t>ホウコウ</t>
    </rPh>
    <phoneticPr fontId="3"/>
  </si>
  <si>
    <r>
      <t>L</t>
    </r>
    <r>
      <rPr>
        <b/>
        <vertAlign val="subscript"/>
        <sz val="9"/>
        <rFont val="Times New Roman"/>
        <family val="1"/>
      </rPr>
      <t>2</t>
    </r>
    <r>
      <rPr>
        <b/>
        <sz val="9"/>
        <rFont val="Times New Roman"/>
        <family val="1"/>
      </rPr>
      <t>:</t>
    </r>
    <phoneticPr fontId="3"/>
  </si>
  <si>
    <t>鉛直方向のアンカボルト・スパン</t>
    <rPh sb="0" eb="2">
      <t>エンチョク</t>
    </rPh>
    <rPh sb="2" eb="4">
      <t>ホウコウ</t>
    </rPh>
    <phoneticPr fontId="3"/>
  </si>
  <si>
    <t>重心までの
水平距離</t>
    <rPh sb="0" eb="2">
      <t>ジュウシン</t>
    </rPh>
    <rPh sb="6" eb="8">
      <t>スイヘイ</t>
    </rPh>
    <rPh sb="8" eb="10">
      <t>キョリ</t>
    </rPh>
    <phoneticPr fontId="3"/>
  </si>
  <si>
    <t>重心までの
鉛直距離</t>
    <rPh sb="0" eb="2">
      <t>ジュウシン</t>
    </rPh>
    <rPh sb="6" eb="8">
      <t>エンチョク</t>
    </rPh>
    <rPh sb="8" eb="10">
      <t>キョリ</t>
    </rPh>
    <phoneticPr fontId="3"/>
  </si>
  <si>
    <t>壁面から
重心までの
距離</t>
    <rPh sb="0" eb="2">
      <t>ヘキメン</t>
    </rPh>
    <rPh sb="5" eb="7">
      <t>ジュウシン</t>
    </rPh>
    <rPh sb="11" eb="13">
      <t>キョリ</t>
    </rPh>
    <phoneticPr fontId="3"/>
  </si>
  <si>
    <r>
      <t>L</t>
    </r>
    <r>
      <rPr>
        <b/>
        <vertAlign val="subscript"/>
        <sz val="9"/>
        <rFont val="Times New Roman"/>
        <family val="1"/>
      </rPr>
      <t>1g</t>
    </r>
    <r>
      <rPr>
        <b/>
        <sz val="9"/>
        <rFont val="Times New Roman"/>
        <family val="1"/>
      </rPr>
      <t>:</t>
    </r>
    <phoneticPr fontId="3"/>
  </si>
  <si>
    <t>重心までの水平距離</t>
    <rPh sb="0" eb="2">
      <t>ジュウシン</t>
    </rPh>
    <rPh sb="5" eb="7">
      <t>スイヘイ</t>
    </rPh>
    <rPh sb="7" eb="9">
      <t>キョリ</t>
    </rPh>
    <phoneticPr fontId="3"/>
  </si>
  <si>
    <r>
      <t>L</t>
    </r>
    <r>
      <rPr>
        <b/>
        <vertAlign val="subscript"/>
        <sz val="9"/>
        <rFont val="Times New Roman"/>
        <family val="1"/>
      </rPr>
      <t>2g</t>
    </r>
    <r>
      <rPr>
        <b/>
        <sz val="9"/>
        <rFont val="Times New Roman"/>
        <family val="1"/>
      </rPr>
      <t>:</t>
    </r>
    <phoneticPr fontId="3"/>
  </si>
  <si>
    <t>重心までの鉛直距離</t>
    <rPh sb="0" eb="2">
      <t>ジュウシン</t>
    </rPh>
    <rPh sb="5" eb="7">
      <t>エンチョク</t>
    </rPh>
    <rPh sb="7" eb="9">
      <t>キョリ</t>
    </rPh>
    <phoneticPr fontId="3"/>
  </si>
  <si>
    <r>
      <t>L</t>
    </r>
    <r>
      <rPr>
        <b/>
        <vertAlign val="subscript"/>
        <sz val="9"/>
        <rFont val="Times New Roman"/>
        <family val="1"/>
      </rPr>
      <t>3g</t>
    </r>
    <r>
      <rPr>
        <b/>
        <sz val="9"/>
        <rFont val="Times New Roman"/>
        <family val="1"/>
      </rPr>
      <t>:</t>
    </r>
    <phoneticPr fontId="3"/>
  </si>
  <si>
    <t>壁面から重心までの距離</t>
    <rPh sb="0" eb="2">
      <t>ヘキメン</t>
    </rPh>
    <rPh sb="4" eb="6">
      <t>ジュウシン</t>
    </rPh>
    <rPh sb="9" eb="11">
      <t>キョリ</t>
    </rPh>
    <phoneticPr fontId="3"/>
  </si>
  <si>
    <t>W</t>
    <phoneticPr fontId="3"/>
  </si>
  <si>
    <t>D</t>
    <phoneticPr fontId="3"/>
  </si>
  <si>
    <t>H</t>
    <phoneticPr fontId="3"/>
  </si>
  <si>
    <r>
      <t>W</t>
    </r>
    <r>
      <rPr>
        <b/>
        <vertAlign val="subscript"/>
        <sz val="11"/>
        <rFont val="Times New Roman"/>
        <family val="1"/>
      </rPr>
      <t>t</t>
    </r>
    <phoneticPr fontId="3"/>
  </si>
  <si>
    <r>
      <t>L</t>
    </r>
    <r>
      <rPr>
        <b/>
        <sz val="7"/>
        <rFont val="Times New Roman"/>
        <family val="1"/>
      </rPr>
      <t>1g</t>
    </r>
    <phoneticPr fontId="3"/>
  </si>
  <si>
    <r>
      <t>L</t>
    </r>
    <r>
      <rPr>
        <b/>
        <sz val="7"/>
        <rFont val="Times New Roman"/>
        <family val="1"/>
      </rPr>
      <t>2g</t>
    </r>
    <phoneticPr fontId="3"/>
  </si>
  <si>
    <r>
      <t>L</t>
    </r>
    <r>
      <rPr>
        <b/>
        <sz val="7"/>
        <rFont val="Times New Roman"/>
        <family val="1"/>
      </rPr>
      <t>3g</t>
    </r>
    <phoneticPr fontId="3"/>
  </si>
  <si>
    <r>
      <t>n</t>
    </r>
    <r>
      <rPr>
        <b/>
        <sz val="9"/>
        <rFont val="Times New Roman"/>
        <family val="1"/>
      </rPr>
      <t>:</t>
    </r>
    <phoneticPr fontId="3"/>
  </si>
  <si>
    <t>アンカボルトの総本数</t>
    <rPh sb="7" eb="8">
      <t>ソウ</t>
    </rPh>
    <rPh sb="8" eb="10">
      <t>ホンスウ</t>
    </rPh>
    <phoneticPr fontId="3"/>
  </si>
  <si>
    <r>
      <t>n</t>
    </r>
    <r>
      <rPr>
        <b/>
        <vertAlign val="subscript"/>
        <sz val="8"/>
        <rFont val="Times New Roman"/>
        <family val="1"/>
      </rPr>
      <t>H</t>
    </r>
    <r>
      <rPr>
        <b/>
        <sz val="9"/>
        <rFont val="Times New Roman"/>
        <family val="1"/>
      </rPr>
      <t>:</t>
    </r>
    <phoneticPr fontId="3"/>
  </si>
  <si>
    <t>上下面のアンカボルトの片側の本数</t>
    <rPh sb="0" eb="2">
      <t>ジョウゲ</t>
    </rPh>
    <rPh sb="2" eb="3">
      <t>メン</t>
    </rPh>
    <rPh sb="11" eb="13">
      <t>カタガワ</t>
    </rPh>
    <rPh sb="14" eb="16">
      <t>ホンスウ</t>
    </rPh>
    <phoneticPr fontId="3"/>
  </si>
  <si>
    <r>
      <t>水平方向</t>
    </r>
    <r>
      <rPr>
        <sz val="8.5"/>
        <rFont val="Times New Roman"/>
        <family val="1"/>
      </rPr>
      <t xml:space="preserve"> </t>
    </r>
    <r>
      <rPr>
        <b/>
        <sz val="10"/>
        <rFont val="Times New Roman"/>
        <family val="1"/>
      </rPr>
      <t>L</t>
    </r>
    <r>
      <rPr>
        <b/>
        <vertAlign val="subscript"/>
        <sz val="11"/>
        <rFont val="Times New Roman"/>
        <family val="1"/>
      </rPr>
      <t>1</t>
    </r>
    <rPh sb="0" eb="2">
      <t>スイヘイ</t>
    </rPh>
    <rPh sb="2" eb="4">
      <t>ホウコウ</t>
    </rPh>
    <phoneticPr fontId="3"/>
  </si>
  <si>
    <r>
      <t>鉛直方向</t>
    </r>
    <r>
      <rPr>
        <sz val="8.5"/>
        <rFont val="Times New Roman"/>
        <family val="1"/>
      </rPr>
      <t xml:space="preserve"> </t>
    </r>
    <r>
      <rPr>
        <b/>
        <sz val="10"/>
        <rFont val="Times New Roman"/>
        <family val="1"/>
      </rPr>
      <t>L</t>
    </r>
    <r>
      <rPr>
        <b/>
        <vertAlign val="subscript"/>
        <sz val="11"/>
        <rFont val="Times New Roman"/>
        <family val="1"/>
      </rPr>
      <t>2</t>
    </r>
    <rPh sb="0" eb="2">
      <t>エンチョク</t>
    </rPh>
    <rPh sb="2" eb="4">
      <t>ホウコウ</t>
    </rPh>
    <phoneticPr fontId="3"/>
  </si>
  <si>
    <r>
      <t xml:space="preserve">鉛直方向 </t>
    </r>
    <r>
      <rPr>
        <b/>
        <sz val="11"/>
        <rFont val="Times New Roman"/>
        <family val="1"/>
      </rPr>
      <t>n</t>
    </r>
    <r>
      <rPr>
        <b/>
        <vertAlign val="subscript"/>
        <sz val="9"/>
        <rFont val="Times New Roman"/>
        <family val="1"/>
      </rPr>
      <t>V</t>
    </r>
    <rPh sb="0" eb="2">
      <t>エンチョク</t>
    </rPh>
    <rPh sb="2" eb="4">
      <t>ホウコウ</t>
    </rPh>
    <phoneticPr fontId="3"/>
  </si>
  <si>
    <r>
      <t>n</t>
    </r>
    <r>
      <rPr>
        <b/>
        <vertAlign val="subscript"/>
        <sz val="8"/>
        <rFont val="Times New Roman"/>
        <family val="1"/>
      </rPr>
      <t>V</t>
    </r>
    <r>
      <rPr>
        <b/>
        <sz val="9"/>
        <rFont val="Times New Roman"/>
        <family val="1"/>
      </rPr>
      <t>:</t>
    </r>
    <phoneticPr fontId="3"/>
  </si>
  <si>
    <t>左右面のアンカボルトの片側の本数</t>
    <rPh sb="0" eb="2">
      <t>サユウ</t>
    </rPh>
    <rPh sb="2" eb="3">
      <t>メン</t>
    </rPh>
    <rPh sb="11" eb="13">
      <t>カタガワ</t>
    </rPh>
    <rPh sb="14" eb="16">
      <t>ホンスウ</t>
    </rPh>
    <phoneticPr fontId="3"/>
  </si>
  <si>
    <t>あと施工ＩＴハンガー</t>
    <rPh sb="2" eb="4">
      <t>セコウ</t>
    </rPh>
    <phoneticPr fontId="3"/>
  </si>
  <si>
    <t>サイズ
[mm]</t>
    <phoneticPr fontId="3"/>
  </si>
  <si>
    <r>
      <t>F</t>
    </r>
    <r>
      <rPr>
        <b/>
        <vertAlign val="subscript"/>
        <sz val="9"/>
        <rFont val="Times New Roman"/>
        <family val="1"/>
      </rPr>
      <t>H</t>
    </r>
    <r>
      <rPr>
        <b/>
        <sz val="8"/>
        <rFont val="Times New Roman"/>
        <family val="1"/>
      </rPr>
      <t>[Kgf]</t>
    </r>
    <phoneticPr fontId="3"/>
  </si>
  <si>
    <r>
      <t>F</t>
    </r>
    <r>
      <rPr>
        <b/>
        <vertAlign val="subscript"/>
        <sz val="9"/>
        <rFont val="Times New Roman"/>
        <family val="1"/>
      </rPr>
      <t>V</t>
    </r>
    <r>
      <rPr>
        <b/>
        <sz val="8"/>
        <rFont val="Times New Roman"/>
        <family val="1"/>
      </rPr>
      <t>[Kgf]</t>
    </r>
    <phoneticPr fontId="3"/>
  </si>
  <si>
    <r>
      <t>mm</t>
    </r>
    <r>
      <rPr>
        <b/>
        <vertAlign val="superscript"/>
        <sz val="10"/>
        <rFont val="Times New Roman"/>
        <family val="1"/>
      </rPr>
      <t>2</t>
    </r>
    <phoneticPr fontId="3"/>
  </si>
  <si>
    <r>
      <t>K</t>
    </r>
    <r>
      <rPr>
        <b/>
        <vertAlign val="subscript"/>
        <sz val="9"/>
        <rFont val="Times New Roman"/>
        <family val="1"/>
      </rPr>
      <t>H</t>
    </r>
    <r>
      <rPr>
        <b/>
        <sz val="9"/>
        <rFont val="Times New Roman"/>
        <family val="1"/>
      </rPr>
      <t>=</t>
    </r>
    <phoneticPr fontId="3"/>
  </si>
  <si>
    <r>
      <t>K</t>
    </r>
    <r>
      <rPr>
        <b/>
        <vertAlign val="subscript"/>
        <sz val="9"/>
        <rFont val="Times New Roman"/>
        <family val="1"/>
      </rPr>
      <t>V</t>
    </r>
    <r>
      <rPr>
        <sz val="9"/>
        <rFont val="Times New Roman"/>
        <family val="1"/>
      </rPr>
      <t>=</t>
    </r>
    <phoneticPr fontId="3"/>
  </si>
  <si>
    <r>
      <t>F</t>
    </r>
    <r>
      <rPr>
        <b/>
        <vertAlign val="subscript"/>
        <sz val="9"/>
        <rFont val="Times New Roman"/>
        <family val="1"/>
      </rPr>
      <t>H</t>
    </r>
    <r>
      <rPr>
        <b/>
        <sz val="9"/>
        <rFont val="Times New Roman"/>
        <family val="1"/>
      </rPr>
      <t>=</t>
    </r>
    <phoneticPr fontId="3"/>
  </si>
  <si>
    <r>
      <t>F</t>
    </r>
    <r>
      <rPr>
        <b/>
        <vertAlign val="subscript"/>
        <sz val="9"/>
        <rFont val="Times New Roman"/>
        <family val="1"/>
      </rPr>
      <t>V</t>
    </r>
    <r>
      <rPr>
        <b/>
        <sz val="9"/>
        <rFont val="Times New Roman"/>
        <family val="1"/>
      </rPr>
      <t>=</t>
    </r>
    <phoneticPr fontId="3"/>
  </si>
  <si>
    <r>
      <t>K</t>
    </r>
    <r>
      <rPr>
        <b/>
        <vertAlign val="subscript"/>
        <sz val="8"/>
        <rFont val="Times New Roman"/>
        <family val="1"/>
      </rPr>
      <t>H</t>
    </r>
    <r>
      <rPr>
        <b/>
        <sz val="8"/>
        <rFont val="Times New Roman"/>
        <family val="1"/>
      </rPr>
      <t>=Ks</t>
    </r>
    <r>
      <rPr>
        <b/>
        <sz val="8"/>
        <rFont val="ＭＳ Ｐゴシック"/>
        <family val="3"/>
        <charset val="128"/>
      </rPr>
      <t>・</t>
    </r>
    <r>
      <rPr>
        <b/>
        <sz val="8"/>
        <rFont val="Times New Roman"/>
        <family val="1"/>
      </rPr>
      <t>Z</t>
    </r>
    <phoneticPr fontId="3"/>
  </si>
  <si>
    <r>
      <t>K</t>
    </r>
    <r>
      <rPr>
        <b/>
        <vertAlign val="subscript"/>
        <sz val="9"/>
        <rFont val="Times New Roman"/>
        <family val="1"/>
      </rPr>
      <t>V</t>
    </r>
    <r>
      <rPr>
        <b/>
        <sz val="8"/>
        <rFont val="Times New Roman"/>
        <family val="1"/>
      </rPr>
      <t>=K</t>
    </r>
    <r>
      <rPr>
        <b/>
        <vertAlign val="subscript"/>
        <sz val="8"/>
        <rFont val="Times New Roman"/>
        <family val="1"/>
      </rPr>
      <t>H</t>
    </r>
    <r>
      <rPr>
        <b/>
        <sz val="8"/>
        <rFont val="ＭＳ Ｐゴシック"/>
        <family val="3"/>
        <charset val="128"/>
      </rPr>
      <t>・</t>
    </r>
    <r>
      <rPr>
        <b/>
        <sz val="8"/>
        <rFont val="Times New Roman"/>
        <family val="1"/>
      </rPr>
      <t>0.5</t>
    </r>
    <phoneticPr fontId="3"/>
  </si>
  <si>
    <r>
      <t>F</t>
    </r>
    <r>
      <rPr>
        <b/>
        <vertAlign val="subscript"/>
        <sz val="9"/>
        <rFont val="Times New Roman"/>
        <family val="1"/>
      </rPr>
      <t>H</t>
    </r>
    <r>
      <rPr>
        <b/>
        <sz val="8"/>
        <rFont val="Times New Roman"/>
        <family val="1"/>
      </rPr>
      <t>=K</t>
    </r>
    <r>
      <rPr>
        <b/>
        <vertAlign val="subscript"/>
        <sz val="8"/>
        <rFont val="Times New Roman"/>
        <family val="1"/>
      </rPr>
      <t>H</t>
    </r>
    <r>
      <rPr>
        <b/>
        <sz val="8"/>
        <rFont val="ＭＳ Ｐゴシック"/>
        <family val="3"/>
        <charset val="128"/>
      </rPr>
      <t>・</t>
    </r>
    <r>
      <rPr>
        <b/>
        <sz val="8"/>
        <rFont val="Times New Roman"/>
        <family val="1"/>
      </rPr>
      <t>W</t>
    </r>
    <r>
      <rPr>
        <b/>
        <vertAlign val="subscript"/>
        <sz val="10"/>
        <rFont val="Times New Roman"/>
        <family val="1"/>
      </rPr>
      <t>t</t>
    </r>
    <phoneticPr fontId="3"/>
  </si>
  <si>
    <r>
      <t>F</t>
    </r>
    <r>
      <rPr>
        <b/>
        <vertAlign val="subscript"/>
        <sz val="8"/>
        <rFont val="Times New Roman"/>
        <family val="1"/>
      </rPr>
      <t>V</t>
    </r>
    <r>
      <rPr>
        <b/>
        <sz val="8"/>
        <rFont val="Times New Roman"/>
        <family val="1"/>
      </rPr>
      <t>=K</t>
    </r>
    <r>
      <rPr>
        <b/>
        <vertAlign val="subscript"/>
        <sz val="8"/>
        <rFont val="Times New Roman"/>
        <family val="1"/>
      </rPr>
      <t>V</t>
    </r>
    <r>
      <rPr>
        <b/>
        <sz val="8"/>
        <rFont val="ＭＳ Ｐ明朝"/>
        <family val="1"/>
        <charset val="128"/>
      </rPr>
      <t>・</t>
    </r>
    <r>
      <rPr>
        <b/>
        <sz val="8"/>
        <rFont val="Times New Roman"/>
        <family val="1"/>
      </rPr>
      <t>W</t>
    </r>
    <r>
      <rPr>
        <b/>
        <vertAlign val="subscript"/>
        <sz val="10"/>
        <rFont val="Times New Roman"/>
        <family val="1"/>
      </rPr>
      <t>t</t>
    </r>
    <phoneticPr fontId="3"/>
  </si>
  <si>
    <t>サンコーテクノ株式会社　カスタマーテクノ
センタ技術管理部発行　ts=380[N/sqmm]</t>
    <rPh sb="7" eb="11">
      <t>カブ</t>
    </rPh>
    <rPh sb="24" eb="26">
      <t>ギジュツ</t>
    </rPh>
    <rPh sb="26" eb="28">
      <t>カンリ</t>
    </rPh>
    <rPh sb="28" eb="29">
      <t>ブ</t>
    </rPh>
    <rPh sb="29" eb="31">
      <t>ハッコウ</t>
    </rPh>
    <phoneticPr fontId="3"/>
  </si>
  <si>
    <r>
      <t>Kgf
/cm</t>
    </r>
    <r>
      <rPr>
        <vertAlign val="superscript"/>
        <sz val="8"/>
        <rFont val="Times New Roman"/>
        <family val="1"/>
      </rPr>
      <t>2</t>
    </r>
    <phoneticPr fontId="3"/>
  </si>
  <si>
    <r>
      <t>ボルト</t>
    </r>
    <r>
      <rPr>
        <b/>
        <sz val="10"/>
        <rFont val="ＭＳ 明朝"/>
        <family val="1"/>
        <charset val="128"/>
      </rPr>
      <t>引抜力</t>
    </r>
    <r>
      <rPr>
        <sz val="10"/>
        <rFont val="ＭＳ 明朝"/>
        <family val="1"/>
        <charset val="128"/>
      </rPr>
      <t xml:space="preserve"> </t>
    </r>
    <r>
      <rPr>
        <b/>
        <sz val="11"/>
        <rFont val="Times New Roman"/>
        <family val="1"/>
      </rPr>
      <t>Rb[Kgf]</t>
    </r>
    <rPh sb="3" eb="4">
      <t>ヒ</t>
    </rPh>
    <rPh sb="4" eb="5">
      <t>ヌ</t>
    </rPh>
    <rPh sb="5" eb="6">
      <t>リョク</t>
    </rPh>
    <phoneticPr fontId="3"/>
  </si>
  <si>
    <r>
      <t>ボルト</t>
    </r>
    <r>
      <rPr>
        <b/>
        <sz val="10"/>
        <rFont val="ＭＳ 明朝"/>
        <family val="1"/>
        <charset val="128"/>
      </rPr>
      <t>せん断力</t>
    </r>
    <r>
      <rPr>
        <b/>
        <sz val="12"/>
        <rFont val="Times New Roman"/>
        <family val="1"/>
      </rPr>
      <t>τ</t>
    </r>
    <r>
      <rPr>
        <b/>
        <sz val="11"/>
        <rFont val="Times New Roman"/>
        <family val="1"/>
      </rPr>
      <t>[Kgf]</t>
    </r>
    <phoneticPr fontId="3"/>
  </si>
  <si>
    <t>強 度 判 定</t>
    <rPh sb="0" eb="1">
      <t>ツヨシ</t>
    </rPh>
    <rPh sb="2" eb="3">
      <t>ド</t>
    </rPh>
    <rPh sb="4" eb="5">
      <t>ハン</t>
    </rPh>
    <rPh sb="6" eb="7">
      <t>サダム</t>
    </rPh>
    <phoneticPr fontId="3"/>
  </si>
  <si>
    <t xml:space="preserve"> </t>
    <phoneticPr fontId="3"/>
  </si>
  <si>
    <r>
      <t>F</t>
    </r>
    <r>
      <rPr>
        <b/>
        <vertAlign val="subscript"/>
        <sz val="9"/>
        <rFont val="Times New Roman"/>
        <family val="1"/>
      </rPr>
      <t>H</t>
    </r>
    <r>
      <rPr>
        <b/>
        <sz val="9"/>
        <rFont val="ＭＳ 明朝"/>
        <family val="1"/>
        <charset val="128"/>
      </rPr>
      <t>・</t>
    </r>
    <r>
      <rPr>
        <b/>
        <sz val="10"/>
        <rFont val="Times New Roman"/>
        <family val="1"/>
      </rPr>
      <t>L</t>
    </r>
    <r>
      <rPr>
        <b/>
        <sz val="9"/>
        <rFont val="Times New Roman"/>
        <family val="1"/>
      </rPr>
      <t>3g</t>
    </r>
    <phoneticPr fontId="3"/>
  </si>
  <si>
    <r>
      <t>　　</t>
    </r>
    <r>
      <rPr>
        <sz val="10"/>
        <rFont val="Times New Roman"/>
        <family val="1"/>
      </rPr>
      <t>(</t>
    </r>
    <r>
      <rPr>
        <b/>
        <sz val="10"/>
        <rFont val="Times New Roman"/>
        <family val="1"/>
      </rPr>
      <t>W</t>
    </r>
    <r>
      <rPr>
        <b/>
        <vertAlign val="subscript"/>
        <sz val="11"/>
        <rFont val="Times New Roman"/>
        <family val="1"/>
      </rPr>
      <t>t</t>
    </r>
    <r>
      <rPr>
        <b/>
        <sz val="10"/>
        <rFont val="Times New Roman"/>
        <family val="1"/>
      </rPr>
      <t>+F</t>
    </r>
    <r>
      <rPr>
        <b/>
        <vertAlign val="subscript"/>
        <sz val="9"/>
        <rFont val="Times New Roman"/>
        <family val="1"/>
      </rPr>
      <t>V</t>
    </r>
    <r>
      <rPr>
        <sz val="9"/>
        <rFont val="Times New Roman"/>
        <family val="1"/>
      </rPr>
      <t>)</t>
    </r>
    <r>
      <rPr>
        <sz val="10"/>
        <rFont val="ＭＳ Ｐ明朝"/>
        <family val="1"/>
        <charset val="128"/>
      </rPr>
      <t>・</t>
    </r>
    <r>
      <rPr>
        <b/>
        <sz val="10"/>
        <rFont val="Times New Roman"/>
        <family val="1"/>
      </rPr>
      <t>L</t>
    </r>
    <r>
      <rPr>
        <b/>
        <sz val="9"/>
        <rFont val="Times New Roman"/>
        <family val="1"/>
      </rPr>
      <t>3g</t>
    </r>
    <phoneticPr fontId="3"/>
  </si>
  <si>
    <r>
      <t xml:space="preserve"> 1.ボルト引抜力</t>
    </r>
    <r>
      <rPr>
        <sz val="9"/>
        <color indexed="53"/>
        <rFont val="ＭＳ ゴシック"/>
        <family val="3"/>
        <charset val="128"/>
      </rPr>
      <t xml:space="preserve"> </t>
    </r>
    <r>
      <rPr>
        <b/>
        <sz val="9"/>
        <color indexed="53"/>
        <rFont val="Times New Roman"/>
        <family val="1"/>
      </rPr>
      <t>Rb[Kgf]</t>
    </r>
    <phoneticPr fontId="3"/>
  </si>
  <si>
    <r>
      <t xml:space="preserve"> 2.ボルト引張応力 σ[Kgf/cm</t>
    </r>
    <r>
      <rPr>
        <b/>
        <vertAlign val="superscript"/>
        <sz val="10"/>
        <color indexed="53"/>
        <rFont val="ＭＳ Ｐ明朝"/>
        <family val="1"/>
        <charset val="128"/>
      </rPr>
      <t>2</t>
    </r>
    <r>
      <rPr>
        <b/>
        <sz val="9"/>
        <color indexed="53"/>
        <rFont val="ＭＳ Ｐ明朝"/>
        <family val="1"/>
        <charset val="128"/>
      </rPr>
      <t>]</t>
    </r>
    <phoneticPr fontId="3"/>
  </si>
  <si>
    <r>
      <t>F</t>
    </r>
    <r>
      <rPr>
        <b/>
        <sz val="9"/>
        <rFont val="Times New Roman"/>
        <family val="1"/>
      </rPr>
      <t>h</t>
    </r>
    <r>
      <rPr>
        <b/>
        <sz val="9"/>
        <rFont val="ＭＳ Ｐ明朝"/>
        <family val="1"/>
        <charset val="128"/>
      </rPr>
      <t>・</t>
    </r>
    <r>
      <rPr>
        <b/>
        <sz val="9"/>
        <rFont val="Times New Roman"/>
        <family val="1"/>
      </rPr>
      <t>(</t>
    </r>
    <r>
      <rPr>
        <b/>
        <sz val="11"/>
        <rFont val="Times New Roman"/>
        <family val="1"/>
      </rPr>
      <t>L</t>
    </r>
    <r>
      <rPr>
        <b/>
        <vertAlign val="subscript"/>
        <sz val="11"/>
        <rFont val="Times New Roman"/>
        <family val="1"/>
      </rPr>
      <t>2</t>
    </r>
    <r>
      <rPr>
        <b/>
        <sz val="8"/>
        <rFont val="ＭＳ Ｐ明朝"/>
        <family val="1"/>
        <charset val="128"/>
      </rPr>
      <t>－</t>
    </r>
    <r>
      <rPr>
        <b/>
        <sz val="11"/>
        <rFont val="Times New Roman"/>
        <family val="1"/>
      </rPr>
      <t>L</t>
    </r>
    <r>
      <rPr>
        <b/>
        <sz val="9"/>
        <rFont val="Times New Roman"/>
        <family val="1"/>
      </rPr>
      <t>2g)</t>
    </r>
    <phoneticPr fontId="3"/>
  </si>
  <si>
    <r>
      <t xml:space="preserve">  (</t>
    </r>
    <r>
      <rPr>
        <b/>
        <sz val="10"/>
        <rFont val="Times New Roman"/>
        <family val="1"/>
      </rPr>
      <t>W</t>
    </r>
    <r>
      <rPr>
        <b/>
        <vertAlign val="subscript"/>
        <sz val="11"/>
        <rFont val="Times New Roman"/>
        <family val="1"/>
      </rPr>
      <t>t</t>
    </r>
    <r>
      <rPr>
        <b/>
        <sz val="10"/>
        <rFont val="Times New Roman"/>
        <family val="1"/>
      </rPr>
      <t>+F</t>
    </r>
    <r>
      <rPr>
        <b/>
        <vertAlign val="subscript"/>
        <sz val="9"/>
        <rFont val="Times New Roman"/>
        <family val="1"/>
      </rPr>
      <t>V</t>
    </r>
    <r>
      <rPr>
        <sz val="9"/>
        <rFont val="Times New Roman"/>
        <family val="1"/>
      </rPr>
      <t>)</t>
    </r>
    <r>
      <rPr>
        <sz val="10"/>
        <rFont val="ＭＳ Ｐ明朝"/>
        <family val="1"/>
        <charset val="128"/>
      </rPr>
      <t>・</t>
    </r>
    <r>
      <rPr>
        <b/>
        <sz val="10"/>
        <rFont val="Times New Roman"/>
        <family val="1"/>
      </rPr>
      <t>L</t>
    </r>
    <r>
      <rPr>
        <b/>
        <sz val="9"/>
        <rFont val="Times New Roman"/>
        <family val="1"/>
      </rPr>
      <t>3g</t>
    </r>
    <phoneticPr fontId="3"/>
  </si>
  <si>
    <t xml:space="preserve"> 3.ボルトせん断応力 τ[Kgf/cm2]</t>
    <phoneticPr fontId="3"/>
  </si>
  <si>
    <r>
      <t xml:space="preserve">耐震措置計算書
</t>
    </r>
    <r>
      <rPr>
        <sz val="9"/>
        <rFont val="ＭＳ 明朝"/>
        <family val="1"/>
        <charset val="128"/>
      </rPr>
      <t>(ＲＣ壁面取付)</t>
    </r>
    <rPh sb="0" eb="2">
      <t>タイシン</t>
    </rPh>
    <rPh sb="2" eb="4">
      <t>ソチ</t>
    </rPh>
    <rPh sb="4" eb="6">
      <t>ケイサン</t>
    </rPh>
    <rPh sb="6" eb="7">
      <t>ショ</t>
    </rPh>
    <rPh sb="11" eb="13">
      <t>ヘキメン</t>
    </rPh>
    <rPh sb="13" eb="15">
      <t>トリツケ</t>
    </rPh>
    <phoneticPr fontId="3"/>
  </si>
  <si>
    <t>重要度</t>
  </si>
  <si>
    <t>△</t>
    <phoneticPr fontId="3"/>
  </si>
  <si>
    <r>
      <t>耐震措置計算書</t>
    </r>
    <r>
      <rPr>
        <b/>
        <sz val="8"/>
        <rFont val="ＭＳ 明朝"/>
        <family val="1"/>
        <charset val="128"/>
      </rPr>
      <t xml:space="preserve">
</t>
    </r>
    <r>
      <rPr>
        <b/>
        <sz val="9"/>
        <rFont val="ＭＳ Ｐ明朝"/>
        <family val="1"/>
        <charset val="128"/>
      </rPr>
      <t>(ＬＧＳ壁面取付)-1/2</t>
    </r>
    <phoneticPr fontId="3"/>
  </si>
  <si>
    <t>普 通</t>
    <rPh sb="0" eb="1">
      <t>ススム</t>
    </rPh>
    <rPh sb="2" eb="3">
      <t>ツウ</t>
    </rPh>
    <phoneticPr fontId="3"/>
  </si>
  <si>
    <r>
      <t xml:space="preserve"> </t>
    </r>
    <r>
      <rPr>
        <b/>
        <sz val="10"/>
        <rFont val="ＭＳ Ｐ明朝"/>
        <family val="1"/>
        <charset val="128"/>
      </rPr>
      <t>耐震措置計算書-[</t>
    </r>
    <r>
      <rPr>
        <b/>
        <sz val="10"/>
        <rFont val="ＭＳ Ｐゴシック"/>
        <family val="3"/>
        <charset val="128"/>
      </rPr>
      <t>1/2]</t>
    </r>
    <rPh sb="1" eb="3">
      <t>タイシン</t>
    </rPh>
    <rPh sb="3" eb="5">
      <t>ソチ</t>
    </rPh>
    <rPh sb="5" eb="7">
      <t>ケイサン</t>
    </rPh>
    <rPh sb="7" eb="8">
      <t>ショ</t>
    </rPh>
    <phoneticPr fontId="3"/>
  </si>
  <si>
    <t xml:space="preserve">    ボルト引抜力、引張応力、せん断応力</t>
    <rPh sb="7" eb="9">
      <t>ヒキヌキ</t>
    </rPh>
    <rPh sb="9" eb="10">
      <t>リョク</t>
    </rPh>
    <rPh sb="11" eb="13">
      <t>ヒッパ</t>
    </rPh>
    <rPh sb="13" eb="15">
      <t>オウリョク</t>
    </rPh>
    <rPh sb="18" eb="19">
      <t>ダン</t>
    </rPh>
    <rPh sb="19" eb="21">
      <t>オウリョク</t>
    </rPh>
    <phoneticPr fontId="3"/>
  </si>
  <si>
    <r>
      <t>n</t>
    </r>
    <r>
      <rPr>
        <b/>
        <vertAlign val="subscript"/>
        <sz val="8"/>
        <rFont val="Times New Roman"/>
        <family val="1"/>
      </rPr>
      <t>V</t>
    </r>
    <r>
      <rPr>
        <b/>
        <sz val="9"/>
        <rFont val="Times New Roman"/>
        <family val="1"/>
      </rPr>
      <t>:</t>
    </r>
    <phoneticPr fontId="3"/>
  </si>
  <si>
    <t>サイズ
[mm]</t>
    <phoneticPr fontId="3"/>
  </si>
  <si>
    <t>△</t>
    <phoneticPr fontId="3"/>
  </si>
  <si>
    <r>
      <t xml:space="preserve"> </t>
    </r>
    <r>
      <rPr>
        <b/>
        <sz val="10"/>
        <rFont val="ＭＳ Ｐ明朝"/>
        <family val="1"/>
        <charset val="128"/>
      </rPr>
      <t>耐震措置計算書-[</t>
    </r>
    <r>
      <rPr>
        <b/>
        <sz val="10"/>
        <rFont val="ＭＳ Ｐゴシック"/>
        <family val="3"/>
        <charset val="128"/>
      </rPr>
      <t>2/2]</t>
    </r>
    <rPh sb="1" eb="3">
      <t>タイシン</t>
    </rPh>
    <rPh sb="3" eb="5">
      <t>ソチ</t>
    </rPh>
    <rPh sb="5" eb="7">
      <t>ケイサン</t>
    </rPh>
    <rPh sb="7" eb="8">
      <t>ショ</t>
    </rPh>
    <phoneticPr fontId="3"/>
  </si>
  <si>
    <t xml:space="preserve">    曲げモーメント、軸力、応力度計算</t>
    <rPh sb="4" eb="5">
      <t>マ</t>
    </rPh>
    <rPh sb="12" eb="13">
      <t>ジク</t>
    </rPh>
    <rPh sb="13" eb="14">
      <t>リョク</t>
    </rPh>
    <rPh sb="15" eb="17">
      <t>オウリョク</t>
    </rPh>
    <rPh sb="17" eb="18">
      <t>ド</t>
    </rPh>
    <rPh sb="18" eb="20">
      <t>ケイサン</t>
    </rPh>
    <phoneticPr fontId="3"/>
  </si>
  <si>
    <r>
      <t xml:space="preserve">    </t>
    </r>
    <r>
      <rPr>
        <sz val="8"/>
        <rFont val="ＭＳ 明朝"/>
        <family val="1"/>
        <charset val="128"/>
      </rPr>
      <t>Ｙ方向の計算（Ｘ方向は、ボードにより</t>
    </r>
    <rPh sb="5" eb="7">
      <t>ホウコウ</t>
    </rPh>
    <rPh sb="8" eb="10">
      <t>ケイサン</t>
    </rPh>
    <rPh sb="12" eb="14">
      <t>ホウコウ</t>
    </rPh>
    <phoneticPr fontId="3"/>
  </si>
  <si>
    <r>
      <t xml:space="preserve">    </t>
    </r>
    <r>
      <rPr>
        <sz val="8"/>
        <rFont val="ＭＳ 明朝"/>
        <family val="1"/>
        <charset val="128"/>
      </rPr>
      <t>拘束されているものとする）</t>
    </r>
    <rPh sb="4" eb="6">
      <t>コウソク</t>
    </rPh>
    <phoneticPr fontId="3"/>
  </si>
  <si>
    <r>
      <t>M</t>
    </r>
    <r>
      <rPr>
        <b/>
        <sz val="7"/>
        <rFont val="Times New Roman"/>
        <family val="1"/>
      </rPr>
      <t>t</t>
    </r>
    <r>
      <rPr>
        <b/>
        <sz val="3"/>
        <color indexed="9"/>
        <rFont val="Times New Roman"/>
        <family val="1"/>
      </rPr>
      <t>1</t>
    </r>
    <phoneticPr fontId="3"/>
  </si>
  <si>
    <t>：スタッド荷重による</t>
    <rPh sb="5" eb="7">
      <t>カジュウ</t>
    </rPh>
    <phoneticPr fontId="3"/>
  </si>
  <si>
    <t xml:space="preserve"> Ｙ方向曲げモーメント[Kg-m]</t>
    <phoneticPr fontId="3"/>
  </si>
  <si>
    <r>
      <t>M</t>
    </r>
    <r>
      <rPr>
        <b/>
        <sz val="6"/>
        <rFont val="Times New Roman"/>
        <family val="1"/>
      </rPr>
      <t>B</t>
    </r>
    <phoneticPr fontId="3"/>
  </si>
  <si>
    <r>
      <t>：</t>
    </r>
    <r>
      <rPr>
        <sz val="8.5"/>
        <rFont val="ＭＳ 明朝"/>
        <family val="1"/>
        <charset val="128"/>
      </rPr>
      <t>ボ</t>
    </r>
    <r>
      <rPr>
        <sz val="8.5"/>
        <rFont val="ＭＳ Ｐ明朝"/>
        <family val="1"/>
        <charset val="128"/>
      </rPr>
      <t>ー</t>
    </r>
    <r>
      <rPr>
        <sz val="8.5"/>
        <rFont val="ＭＳ 明朝"/>
        <family val="1"/>
        <charset val="128"/>
      </rPr>
      <t>ド</t>
    </r>
    <r>
      <rPr>
        <sz val="8.5"/>
        <rFont val="ＭＳ Ｐ明朝"/>
        <family val="1"/>
        <charset val="128"/>
      </rPr>
      <t>荷重による</t>
    </r>
    <rPh sb="4" eb="6">
      <t>カジュウ</t>
    </rPh>
    <phoneticPr fontId="3"/>
  </si>
  <si>
    <r>
      <t>P</t>
    </r>
    <r>
      <rPr>
        <b/>
        <sz val="7"/>
        <rFont val="Times New Roman"/>
        <family val="1"/>
      </rPr>
      <t>t</t>
    </r>
    <r>
      <rPr>
        <b/>
        <sz val="3"/>
        <color indexed="9"/>
        <rFont val="Times New Roman"/>
        <family val="1"/>
      </rPr>
      <t>1</t>
    </r>
    <phoneticPr fontId="3"/>
  </si>
  <si>
    <t>：スタッドの軸力[Kg]</t>
    <rPh sb="6" eb="7">
      <t>ジク</t>
    </rPh>
    <rPh sb="7" eb="8">
      <t>リョク</t>
    </rPh>
    <phoneticPr fontId="3"/>
  </si>
  <si>
    <r>
      <t>P</t>
    </r>
    <r>
      <rPr>
        <b/>
        <sz val="6"/>
        <rFont val="Times New Roman"/>
        <family val="1"/>
      </rPr>
      <t>B</t>
    </r>
    <phoneticPr fontId="3"/>
  </si>
  <si>
    <r>
      <t>：</t>
    </r>
    <r>
      <rPr>
        <sz val="8.5"/>
        <rFont val="ＭＳ 明朝"/>
        <family val="1"/>
        <charset val="128"/>
      </rPr>
      <t>ボ</t>
    </r>
    <r>
      <rPr>
        <sz val="8.5"/>
        <rFont val="ＭＳ Ｐ明朝"/>
        <family val="1"/>
        <charset val="128"/>
      </rPr>
      <t>ー</t>
    </r>
    <r>
      <rPr>
        <sz val="8.5"/>
        <rFont val="ＭＳ 明朝"/>
        <family val="1"/>
        <charset val="128"/>
      </rPr>
      <t>ド</t>
    </r>
    <r>
      <rPr>
        <sz val="8.5"/>
        <rFont val="ＭＳ Ｐ明朝"/>
        <family val="1"/>
        <charset val="128"/>
      </rPr>
      <t>の軸力[Kg]</t>
    </r>
    <rPh sb="5" eb="6">
      <t>ジク</t>
    </rPh>
    <rPh sb="6" eb="7">
      <t>リョク</t>
    </rPh>
    <phoneticPr fontId="3"/>
  </si>
  <si>
    <t>機器質量</t>
    <phoneticPr fontId="3"/>
  </si>
  <si>
    <t>ＬＧＳ断面性能</t>
    <rPh sb="3" eb="5">
      <t>ダンメン</t>
    </rPh>
    <rPh sb="5" eb="7">
      <t>セイノウ</t>
    </rPh>
    <phoneticPr fontId="3"/>
  </si>
  <si>
    <t>製造業者名(　　　　　　　　)</t>
    <rPh sb="0" eb="2">
      <t>セイゾウ</t>
    </rPh>
    <rPh sb="2" eb="4">
      <t>ギョウシャ</t>
    </rPh>
    <rPh sb="4" eb="5">
      <t>メイ</t>
    </rPh>
    <phoneticPr fontId="3"/>
  </si>
  <si>
    <t>名 　　　称</t>
    <rPh sb="0" eb="1">
      <t>ナ</t>
    </rPh>
    <rPh sb="5" eb="6">
      <t>ショウ</t>
    </rPh>
    <phoneticPr fontId="3"/>
  </si>
  <si>
    <t>　角スタッド</t>
    <rPh sb="1" eb="2">
      <t>カク</t>
    </rPh>
    <phoneticPr fontId="3"/>
  </si>
  <si>
    <t>W</t>
    <phoneticPr fontId="3"/>
  </si>
  <si>
    <t>D</t>
    <phoneticPr fontId="3"/>
  </si>
  <si>
    <t>H</t>
    <phoneticPr fontId="3"/>
  </si>
  <si>
    <r>
      <t>W</t>
    </r>
    <r>
      <rPr>
        <b/>
        <vertAlign val="subscript"/>
        <sz val="11"/>
        <rFont val="Times New Roman"/>
        <family val="1"/>
      </rPr>
      <t>t</t>
    </r>
    <phoneticPr fontId="3"/>
  </si>
  <si>
    <t>寸　 　　法</t>
    <rPh sb="0" eb="1">
      <t>スン</t>
    </rPh>
    <rPh sb="5" eb="6">
      <t>ホウ</t>
    </rPh>
    <phoneticPr fontId="3"/>
  </si>
  <si>
    <t>　60×40×0.6mm</t>
    <phoneticPr fontId="3"/>
  </si>
  <si>
    <t>σ</t>
    <phoneticPr fontId="3"/>
  </si>
  <si>
    <r>
      <t>：</t>
    </r>
    <r>
      <rPr>
        <sz val="8.5"/>
        <rFont val="ＭＳ 明朝"/>
        <family val="1"/>
        <charset val="128"/>
      </rPr>
      <t>応力度</t>
    </r>
    <rPh sb="1" eb="3">
      <t>オウリョク</t>
    </rPh>
    <rPh sb="3" eb="4">
      <t>ド</t>
    </rPh>
    <phoneticPr fontId="3"/>
  </si>
  <si>
    <t>断面係数</t>
    <rPh sb="0" eb="2">
      <t>ダンメン</t>
    </rPh>
    <rPh sb="2" eb="4">
      <t>ケイスウ</t>
    </rPh>
    <phoneticPr fontId="3"/>
  </si>
  <si>
    <r>
      <t>Z</t>
    </r>
    <r>
      <rPr>
        <b/>
        <sz val="7"/>
        <rFont val="Times New Roman"/>
        <family val="1"/>
      </rPr>
      <t>Y</t>
    </r>
    <phoneticPr fontId="3"/>
  </si>
  <si>
    <r>
      <t>cm</t>
    </r>
    <r>
      <rPr>
        <b/>
        <vertAlign val="superscript"/>
        <sz val="11"/>
        <rFont val="Times New Roman"/>
        <family val="1"/>
      </rPr>
      <t>3</t>
    </r>
    <phoneticPr fontId="3"/>
  </si>
  <si>
    <r>
      <t>∑</t>
    </r>
    <r>
      <rPr>
        <b/>
        <sz val="11"/>
        <rFont val="Times New Roman"/>
        <family val="1"/>
      </rPr>
      <t>M</t>
    </r>
    <phoneticPr fontId="3"/>
  </si>
  <si>
    <r>
      <t>：</t>
    </r>
    <r>
      <rPr>
        <b/>
        <sz val="11"/>
        <rFont val="Times New Roman"/>
        <family val="1"/>
      </rPr>
      <t>M</t>
    </r>
    <r>
      <rPr>
        <b/>
        <sz val="8.5"/>
        <rFont val="Times New Roman"/>
        <family val="1"/>
      </rPr>
      <t>t</t>
    </r>
    <r>
      <rPr>
        <sz val="8.5"/>
        <rFont val="ＭＳ Ｐ明朝"/>
        <family val="1"/>
        <charset val="128"/>
      </rPr>
      <t>＋</t>
    </r>
    <r>
      <rPr>
        <b/>
        <sz val="11"/>
        <rFont val="Times New Roman"/>
        <family val="1"/>
      </rPr>
      <t>M</t>
    </r>
    <r>
      <rPr>
        <b/>
        <sz val="7"/>
        <rFont val="Times New Roman"/>
        <family val="1"/>
      </rPr>
      <t>B1</t>
    </r>
    <r>
      <rPr>
        <sz val="8.5"/>
        <rFont val="ＭＳ Ｐ明朝"/>
        <family val="1"/>
        <charset val="128"/>
      </rPr>
      <t>＋</t>
    </r>
    <r>
      <rPr>
        <b/>
        <sz val="11"/>
        <rFont val="Times New Roman"/>
        <family val="1"/>
      </rPr>
      <t>M</t>
    </r>
    <r>
      <rPr>
        <b/>
        <sz val="7"/>
        <rFont val="Times New Roman"/>
        <family val="1"/>
      </rPr>
      <t>B2</t>
    </r>
    <r>
      <rPr>
        <sz val="8.5"/>
        <rFont val="ＭＳ Ｐ明朝"/>
        <family val="1"/>
        <charset val="128"/>
      </rPr>
      <t>＋・・・</t>
    </r>
    <phoneticPr fontId="3"/>
  </si>
  <si>
    <t>断　面　積</t>
    <rPh sb="0" eb="1">
      <t>ダン</t>
    </rPh>
    <rPh sb="2" eb="3">
      <t>メン</t>
    </rPh>
    <rPh sb="4" eb="5">
      <t>セキ</t>
    </rPh>
    <phoneticPr fontId="3"/>
  </si>
  <si>
    <t>A</t>
    <phoneticPr fontId="3"/>
  </si>
  <si>
    <r>
      <t>cm</t>
    </r>
    <r>
      <rPr>
        <b/>
        <vertAlign val="superscript"/>
        <sz val="11"/>
        <rFont val="Times New Roman"/>
        <family val="1"/>
      </rPr>
      <t>2</t>
    </r>
    <phoneticPr fontId="3"/>
  </si>
  <si>
    <r>
      <t>∑</t>
    </r>
    <r>
      <rPr>
        <b/>
        <sz val="11"/>
        <rFont val="Times New Roman"/>
        <family val="1"/>
      </rPr>
      <t>P</t>
    </r>
    <phoneticPr fontId="3"/>
  </si>
  <si>
    <r>
      <t>：</t>
    </r>
    <r>
      <rPr>
        <b/>
        <sz val="11"/>
        <rFont val="Times New Roman"/>
        <family val="1"/>
      </rPr>
      <t>P</t>
    </r>
    <r>
      <rPr>
        <b/>
        <sz val="8.5"/>
        <rFont val="Times New Roman"/>
        <family val="1"/>
      </rPr>
      <t>t</t>
    </r>
    <r>
      <rPr>
        <sz val="8.5"/>
        <rFont val="ＭＳ Ｐ明朝"/>
        <family val="1"/>
        <charset val="128"/>
      </rPr>
      <t>＋</t>
    </r>
    <r>
      <rPr>
        <b/>
        <sz val="11"/>
        <rFont val="Times New Roman"/>
        <family val="1"/>
      </rPr>
      <t>P</t>
    </r>
    <r>
      <rPr>
        <b/>
        <sz val="7"/>
        <rFont val="Times New Roman"/>
        <family val="1"/>
      </rPr>
      <t>B1</t>
    </r>
    <r>
      <rPr>
        <sz val="8.5"/>
        <rFont val="ＭＳ Ｐ明朝"/>
        <family val="1"/>
        <charset val="128"/>
      </rPr>
      <t>＋</t>
    </r>
    <r>
      <rPr>
        <b/>
        <sz val="11"/>
        <rFont val="Times New Roman"/>
        <family val="1"/>
      </rPr>
      <t>P</t>
    </r>
    <r>
      <rPr>
        <b/>
        <sz val="7"/>
        <rFont val="Times New Roman"/>
        <family val="1"/>
      </rPr>
      <t>B2</t>
    </r>
    <r>
      <rPr>
        <sz val="8.5"/>
        <rFont val="ＭＳ Ｐ明朝"/>
        <family val="1"/>
        <charset val="128"/>
      </rPr>
      <t>＋・・・</t>
    </r>
    <phoneticPr fontId="3"/>
  </si>
  <si>
    <t>盤取付 天端  FL＋mm</t>
    <phoneticPr fontId="3"/>
  </si>
  <si>
    <r>
      <t>H</t>
    </r>
    <r>
      <rPr>
        <b/>
        <sz val="7"/>
        <rFont val="Times New Roman"/>
        <family val="1"/>
      </rPr>
      <t>t</t>
    </r>
    <phoneticPr fontId="3"/>
  </si>
  <si>
    <t>取付間隔</t>
    <rPh sb="0" eb="2">
      <t>トリツケ</t>
    </rPh>
    <rPh sb="2" eb="4">
      <t>カンカク</t>
    </rPh>
    <phoneticPr fontId="3"/>
  </si>
  <si>
    <r>
      <t>W</t>
    </r>
    <r>
      <rPr>
        <b/>
        <sz val="6"/>
        <rFont val="Times New Roman"/>
        <family val="1"/>
      </rPr>
      <t>LGS</t>
    </r>
    <phoneticPr fontId="3"/>
  </si>
  <si>
    <t>mm</t>
    <phoneticPr fontId="3"/>
  </si>
  <si>
    <r>
      <t>Z</t>
    </r>
    <r>
      <rPr>
        <b/>
        <sz val="7"/>
        <rFont val="Times New Roman"/>
        <family val="1"/>
      </rPr>
      <t>Y</t>
    </r>
    <phoneticPr fontId="3"/>
  </si>
  <si>
    <r>
      <t>：スタッドの</t>
    </r>
    <r>
      <rPr>
        <sz val="8.5"/>
        <rFont val="ＭＳ 明朝"/>
        <family val="1"/>
        <charset val="128"/>
      </rPr>
      <t>断面係数</t>
    </r>
    <r>
      <rPr>
        <sz val="8.5"/>
        <rFont val="ＭＳ Ｐ明朝"/>
        <family val="1"/>
        <charset val="128"/>
      </rPr>
      <t>[ｃｍ</t>
    </r>
    <r>
      <rPr>
        <vertAlign val="superscript"/>
        <sz val="10"/>
        <rFont val="ＭＳ Ｐ明朝"/>
        <family val="1"/>
        <charset val="128"/>
      </rPr>
      <t>3</t>
    </r>
    <r>
      <rPr>
        <sz val="8.5"/>
        <rFont val="ＭＳ Ｐ明朝"/>
        <family val="1"/>
        <charset val="128"/>
      </rPr>
      <t>]</t>
    </r>
    <rPh sb="6" eb="8">
      <t>ダンメン</t>
    </rPh>
    <rPh sb="8" eb="10">
      <t>ケイスウ</t>
    </rPh>
    <phoneticPr fontId="3"/>
  </si>
  <si>
    <t>盤重心 位置  FL＋mm</t>
    <phoneticPr fontId="3"/>
  </si>
  <si>
    <r>
      <t>L</t>
    </r>
    <r>
      <rPr>
        <b/>
        <sz val="6"/>
        <rFont val="Times New Roman"/>
        <family val="1"/>
      </rPr>
      <t>W1</t>
    </r>
    <phoneticPr fontId="3"/>
  </si>
  <si>
    <t>許容曲げ応力度</t>
    <rPh sb="0" eb="2">
      <t>キョヨウ</t>
    </rPh>
    <rPh sb="2" eb="3">
      <t>マ</t>
    </rPh>
    <rPh sb="4" eb="6">
      <t>オウリョク</t>
    </rPh>
    <rPh sb="6" eb="7">
      <t>ド</t>
    </rPh>
    <phoneticPr fontId="3"/>
  </si>
  <si>
    <r>
      <t>f</t>
    </r>
    <r>
      <rPr>
        <b/>
        <sz val="8"/>
        <rFont val="ＭＳ 明朝"/>
        <family val="1"/>
        <charset val="128"/>
      </rPr>
      <t>b</t>
    </r>
    <phoneticPr fontId="3"/>
  </si>
  <si>
    <r>
      <t>Kgf</t>
    </r>
    <r>
      <rPr>
        <b/>
        <sz val="9"/>
        <rFont val="ＭＳ Ｐ明朝"/>
        <family val="1"/>
        <charset val="128"/>
      </rPr>
      <t>／</t>
    </r>
    <r>
      <rPr>
        <b/>
        <sz val="9"/>
        <rFont val="Times New Roman"/>
        <family val="1"/>
      </rPr>
      <t>cm</t>
    </r>
    <r>
      <rPr>
        <b/>
        <vertAlign val="superscript"/>
        <sz val="11"/>
        <rFont val="Times New Roman"/>
        <family val="1"/>
      </rPr>
      <t>2</t>
    </r>
    <phoneticPr fontId="3"/>
  </si>
  <si>
    <t>A</t>
    <phoneticPr fontId="3"/>
  </si>
  <si>
    <r>
      <t>：スタッドの</t>
    </r>
    <r>
      <rPr>
        <sz val="8.5"/>
        <rFont val="ＭＳ 明朝"/>
        <family val="1"/>
        <charset val="128"/>
      </rPr>
      <t>断 面 積</t>
    </r>
    <r>
      <rPr>
        <sz val="8.5"/>
        <rFont val="ＭＳ Ｐ明朝"/>
        <family val="1"/>
        <charset val="128"/>
      </rPr>
      <t>[ｃｍ</t>
    </r>
    <r>
      <rPr>
        <vertAlign val="superscript"/>
        <sz val="10"/>
        <rFont val="ＭＳ Ｐ明朝"/>
        <family val="1"/>
        <charset val="128"/>
      </rPr>
      <t>2</t>
    </r>
    <r>
      <rPr>
        <sz val="8.5"/>
        <rFont val="ＭＳ Ｐ明朝"/>
        <family val="1"/>
        <charset val="128"/>
      </rPr>
      <t>]</t>
    </r>
    <rPh sb="6" eb="7">
      <t>ダン</t>
    </rPh>
    <rPh sb="8" eb="9">
      <t>メン</t>
    </rPh>
    <rPh sb="10" eb="11">
      <t>セキ</t>
    </rPh>
    <phoneticPr fontId="3"/>
  </si>
  <si>
    <r>
      <t>ＬＧＳ取付高さ</t>
    </r>
    <r>
      <rPr>
        <sz val="9"/>
        <rFont val="ＭＳ 明朝"/>
        <family val="1"/>
        <charset val="128"/>
      </rPr>
      <t xml:space="preserve"> FL＋mm</t>
    </r>
    <phoneticPr fontId="3"/>
  </si>
  <si>
    <r>
      <t>L</t>
    </r>
    <r>
      <rPr>
        <b/>
        <sz val="6"/>
        <rFont val="Times New Roman"/>
        <family val="1"/>
      </rPr>
      <t>W</t>
    </r>
    <phoneticPr fontId="3"/>
  </si>
  <si>
    <t>許容圧縮応力度</t>
    <rPh sb="0" eb="2">
      <t>キョヨウ</t>
    </rPh>
    <rPh sb="2" eb="4">
      <t>アッシュク</t>
    </rPh>
    <rPh sb="4" eb="6">
      <t>オウリョク</t>
    </rPh>
    <rPh sb="6" eb="7">
      <t>ド</t>
    </rPh>
    <phoneticPr fontId="3"/>
  </si>
  <si>
    <r>
      <t>f</t>
    </r>
    <r>
      <rPr>
        <b/>
        <sz val="8"/>
        <rFont val="ＭＳ 明朝"/>
        <family val="1"/>
        <charset val="128"/>
      </rPr>
      <t>c</t>
    </r>
    <phoneticPr fontId="3"/>
  </si>
  <si>
    <r>
      <t>Kgf</t>
    </r>
    <r>
      <rPr>
        <b/>
        <sz val="9"/>
        <rFont val="ＭＳ Ｐ明朝"/>
        <family val="1"/>
        <charset val="128"/>
      </rPr>
      <t>／</t>
    </r>
    <r>
      <rPr>
        <b/>
        <sz val="9"/>
        <rFont val="Times New Roman"/>
        <family val="1"/>
      </rPr>
      <t>cm</t>
    </r>
    <r>
      <rPr>
        <b/>
        <vertAlign val="superscript"/>
        <sz val="11"/>
        <rFont val="Times New Roman"/>
        <family val="1"/>
      </rPr>
      <t>2</t>
    </r>
    <phoneticPr fontId="3"/>
  </si>
  <si>
    <r>
      <t>f</t>
    </r>
    <r>
      <rPr>
        <b/>
        <sz val="10"/>
        <rFont val="Times New Roman"/>
        <family val="1"/>
      </rPr>
      <t>b</t>
    </r>
    <phoneticPr fontId="3"/>
  </si>
  <si>
    <r>
      <t>：スタッドの許容曲げ応力度[Kgf／mm</t>
    </r>
    <r>
      <rPr>
        <vertAlign val="superscript"/>
        <sz val="10"/>
        <rFont val="ＭＳ Ｐ明朝"/>
        <family val="1"/>
        <charset val="128"/>
      </rPr>
      <t>2</t>
    </r>
    <r>
      <rPr>
        <sz val="8.5"/>
        <rFont val="ＭＳ Ｐ明朝"/>
        <family val="1"/>
        <charset val="128"/>
      </rPr>
      <t>]</t>
    </r>
    <rPh sb="6" eb="8">
      <t>キョヨウ</t>
    </rPh>
    <rPh sb="8" eb="9">
      <t>マ</t>
    </rPh>
    <rPh sb="10" eb="12">
      <t>オウリョク</t>
    </rPh>
    <rPh sb="12" eb="13">
      <t>ド</t>
    </rPh>
    <phoneticPr fontId="3"/>
  </si>
  <si>
    <t>ＬＧＳ上部 高さ  mm</t>
    <phoneticPr fontId="3"/>
  </si>
  <si>
    <r>
      <t>L</t>
    </r>
    <r>
      <rPr>
        <b/>
        <sz val="6"/>
        <rFont val="Times New Roman"/>
        <family val="1"/>
      </rPr>
      <t>W2</t>
    </r>
    <phoneticPr fontId="3"/>
  </si>
  <si>
    <r>
      <t>f</t>
    </r>
    <r>
      <rPr>
        <b/>
        <sz val="10"/>
        <rFont val="Times New Roman"/>
        <family val="1"/>
      </rPr>
      <t>c</t>
    </r>
    <phoneticPr fontId="3"/>
  </si>
  <si>
    <r>
      <t>：スタッドの許容圧縮応力度[Kgf／mm</t>
    </r>
    <r>
      <rPr>
        <vertAlign val="superscript"/>
        <sz val="10"/>
        <rFont val="ＭＳ Ｐ明朝"/>
        <family val="1"/>
        <charset val="128"/>
      </rPr>
      <t>2</t>
    </r>
    <r>
      <rPr>
        <sz val="8.5"/>
        <rFont val="ＭＳ Ｐ明朝"/>
        <family val="1"/>
        <charset val="128"/>
      </rPr>
      <t>]</t>
    </r>
    <rPh sb="6" eb="8">
      <t>キョヨウ</t>
    </rPh>
    <rPh sb="8" eb="10">
      <t>アッシュク</t>
    </rPh>
    <rPh sb="10" eb="12">
      <t>オウリョク</t>
    </rPh>
    <rPh sb="12" eb="13">
      <t>ド</t>
    </rPh>
    <phoneticPr fontId="3"/>
  </si>
  <si>
    <t>ボード断面性能</t>
    <rPh sb="3" eb="5">
      <t>ダンメン</t>
    </rPh>
    <rPh sb="5" eb="7">
      <t>セイノウ</t>
    </rPh>
    <phoneticPr fontId="3"/>
  </si>
  <si>
    <t>製造業者名(吉野石膏)</t>
    <rPh sb="0" eb="2">
      <t>セイゾウ</t>
    </rPh>
    <rPh sb="2" eb="4">
      <t>ギョウシャ</t>
    </rPh>
    <rPh sb="4" eb="5">
      <t>メイ</t>
    </rPh>
    <rPh sb="6" eb="8">
      <t>ヨシノ</t>
    </rPh>
    <rPh sb="8" eb="10">
      <t>セッコウ</t>
    </rPh>
    <phoneticPr fontId="3"/>
  </si>
  <si>
    <t>　せっこうボード(GB-R)</t>
    <phoneticPr fontId="3"/>
  </si>
  <si>
    <r>
      <t>F</t>
    </r>
    <r>
      <rPr>
        <b/>
        <vertAlign val="subscript"/>
        <sz val="9"/>
        <rFont val="Times New Roman"/>
        <family val="1"/>
      </rPr>
      <t>H</t>
    </r>
    <r>
      <rPr>
        <b/>
        <sz val="8"/>
        <rFont val="Times New Roman"/>
        <family val="1"/>
      </rPr>
      <t>[Kgf]</t>
    </r>
    <phoneticPr fontId="3"/>
  </si>
  <si>
    <r>
      <t>F</t>
    </r>
    <r>
      <rPr>
        <b/>
        <vertAlign val="subscript"/>
        <sz val="9"/>
        <rFont val="Times New Roman"/>
        <family val="1"/>
      </rPr>
      <t>V</t>
    </r>
    <r>
      <rPr>
        <b/>
        <sz val="8"/>
        <rFont val="Times New Roman"/>
        <family val="1"/>
      </rPr>
      <t>[Kgf]</t>
    </r>
    <phoneticPr fontId="3"/>
  </si>
  <si>
    <t>12.5mm-単位質量</t>
    <rPh sb="7" eb="9">
      <t>タンイ</t>
    </rPh>
    <rPh sb="9" eb="11">
      <t>シツリョウ</t>
    </rPh>
    <phoneticPr fontId="3"/>
  </si>
  <si>
    <r>
      <t>W</t>
    </r>
    <r>
      <rPr>
        <b/>
        <sz val="6"/>
        <rFont val="Times New Roman"/>
        <family val="1"/>
      </rPr>
      <t>B1</t>
    </r>
    <phoneticPr fontId="3"/>
  </si>
  <si>
    <r>
      <t>Kg</t>
    </r>
    <r>
      <rPr>
        <b/>
        <sz val="9"/>
        <rFont val="ＭＳ Ｐ明朝"/>
        <family val="1"/>
        <charset val="128"/>
      </rPr>
      <t>／ｍ</t>
    </r>
    <r>
      <rPr>
        <b/>
        <vertAlign val="superscript"/>
        <sz val="11"/>
        <rFont val="Times New Roman"/>
        <family val="1"/>
      </rPr>
      <t>2</t>
    </r>
    <phoneticPr fontId="3"/>
  </si>
  <si>
    <r>
      <t>K</t>
    </r>
    <r>
      <rPr>
        <b/>
        <vertAlign val="subscript"/>
        <sz val="9"/>
        <rFont val="Times New Roman"/>
        <family val="1"/>
      </rPr>
      <t>H</t>
    </r>
    <r>
      <rPr>
        <b/>
        <sz val="9"/>
        <rFont val="Times New Roman"/>
        <family val="1"/>
      </rPr>
      <t>=</t>
    </r>
    <phoneticPr fontId="3"/>
  </si>
  <si>
    <r>
      <t>K</t>
    </r>
    <r>
      <rPr>
        <b/>
        <vertAlign val="subscript"/>
        <sz val="9"/>
        <rFont val="Times New Roman"/>
        <family val="1"/>
      </rPr>
      <t>H</t>
    </r>
    <r>
      <rPr>
        <b/>
        <sz val="9"/>
        <rFont val="Times New Roman"/>
        <family val="1"/>
      </rPr>
      <t>=Ks</t>
    </r>
    <r>
      <rPr>
        <b/>
        <sz val="9"/>
        <rFont val="ＭＳ Ｐゴシック"/>
        <family val="3"/>
        <charset val="128"/>
      </rPr>
      <t>・</t>
    </r>
    <r>
      <rPr>
        <b/>
        <sz val="9"/>
        <rFont val="Times New Roman"/>
        <family val="1"/>
      </rPr>
      <t>Z</t>
    </r>
    <phoneticPr fontId="3"/>
  </si>
  <si>
    <r>
      <t>K</t>
    </r>
    <r>
      <rPr>
        <b/>
        <vertAlign val="subscript"/>
        <sz val="9"/>
        <rFont val="Times New Roman"/>
        <family val="1"/>
      </rPr>
      <t>V</t>
    </r>
    <r>
      <rPr>
        <sz val="9"/>
        <rFont val="Times New Roman"/>
        <family val="1"/>
      </rPr>
      <t>=</t>
    </r>
    <phoneticPr fontId="3"/>
  </si>
  <si>
    <r>
      <t>K</t>
    </r>
    <r>
      <rPr>
        <b/>
        <vertAlign val="subscript"/>
        <sz val="9"/>
        <rFont val="Times New Roman"/>
        <family val="1"/>
      </rPr>
      <t>V</t>
    </r>
    <r>
      <rPr>
        <b/>
        <sz val="8"/>
        <rFont val="Times New Roman"/>
        <family val="1"/>
      </rPr>
      <t>=K</t>
    </r>
    <r>
      <rPr>
        <b/>
        <vertAlign val="subscript"/>
        <sz val="8"/>
        <rFont val="Times New Roman"/>
        <family val="1"/>
      </rPr>
      <t>H</t>
    </r>
    <r>
      <rPr>
        <b/>
        <sz val="8"/>
        <rFont val="ＭＳ Ｐゴシック"/>
        <family val="3"/>
        <charset val="128"/>
      </rPr>
      <t>・</t>
    </r>
    <r>
      <rPr>
        <b/>
        <sz val="8"/>
        <rFont val="Times New Roman"/>
        <family val="1"/>
      </rPr>
      <t>0.5</t>
    </r>
    <phoneticPr fontId="3"/>
  </si>
  <si>
    <r>
      <t>F</t>
    </r>
    <r>
      <rPr>
        <b/>
        <vertAlign val="subscript"/>
        <sz val="9"/>
        <rFont val="Times New Roman"/>
        <family val="1"/>
      </rPr>
      <t>H</t>
    </r>
    <r>
      <rPr>
        <b/>
        <sz val="9"/>
        <rFont val="Times New Roman"/>
        <family val="1"/>
      </rPr>
      <t>=</t>
    </r>
    <phoneticPr fontId="3"/>
  </si>
  <si>
    <r>
      <t>F</t>
    </r>
    <r>
      <rPr>
        <b/>
        <vertAlign val="subscript"/>
        <sz val="9"/>
        <rFont val="Times New Roman"/>
        <family val="1"/>
      </rPr>
      <t>H</t>
    </r>
    <r>
      <rPr>
        <b/>
        <sz val="8"/>
        <rFont val="Times New Roman"/>
        <family val="1"/>
      </rPr>
      <t>=K</t>
    </r>
    <r>
      <rPr>
        <b/>
        <vertAlign val="subscript"/>
        <sz val="8"/>
        <rFont val="Times New Roman"/>
        <family val="1"/>
      </rPr>
      <t>H</t>
    </r>
    <r>
      <rPr>
        <b/>
        <sz val="8"/>
        <rFont val="ＭＳ Ｐゴシック"/>
        <family val="3"/>
        <charset val="128"/>
      </rPr>
      <t>・</t>
    </r>
    <r>
      <rPr>
        <b/>
        <sz val="8"/>
        <rFont val="Times New Roman"/>
        <family val="1"/>
      </rPr>
      <t>W</t>
    </r>
    <r>
      <rPr>
        <b/>
        <vertAlign val="subscript"/>
        <sz val="10"/>
        <rFont val="Times New Roman"/>
        <family val="1"/>
      </rPr>
      <t>t</t>
    </r>
    <phoneticPr fontId="3"/>
  </si>
  <si>
    <r>
      <t>F</t>
    </r>
    <r>
      <rPr>
        <b/>
        <vertAlign val="subscript"/>
        <sz val="9"/>
        <rFont val="Times New Roman"/>
        <family val="1"/>
      </rPr>
      <t>V</t>
    </r>
    <r>
      <rPr>
        <b/>
        <sz val="9"/>
        <rFont val="Times New Roman"/>
        <family val="1"/>
      </rPr>
      <t>=</t>
    </r>
    <phoneticPr fontId="3"/>
  </si>
  <si>
    <r>
      <t>F</t>
    </r>
    <r>
      <rPr>
        <b/>
        <vertAlign val="subscript"/>
        <sz val="8"/>
        <rFont val="Times New Roman"/>
        <family val="1"/>
      </rPr>
      <t>V</t>
    </r>
    <r>
      <rPr>
        <b/>
        <sz val="8"/>
        <rFont val="Times New Roman"/>
        <family val="1"/>
      </rPr>
      <t>=K</t>
    </r>
    <r>
      <rPr>
        <b/>
        <vertAlign val="subscript"/>
        <sz val="8"/>
        <rFont val="Times New Roman"/>
        <family val="1"/>
      </rPr>
      <t>V</t>
    </r>
    <r>
      <rPr>
        <b/>
        <sz val="8"/>
        <rFont val="ＭＳ Ｐ明朝"/>
        <family val="1"/>
        <charset val="128"/>
      </rPr>
      <t>・</t>
    </r>
    <r>
      <rPr>
        <b/>
        <sz val="8"/>
        <rFont val="Times New Roman"/>
        <family val="1"/>
      </rPr>
      <t>W</t>
    </r>
    <r>
      <rPr>
        <b/>
        <vertAlign val="subscript"/>
        <sz val="10"/>
        <rFont val="Times New Roman"/>
        <family val="1"/>
      </rPr>
      <t>t</t>
    </r>
    <phoneticPr fontId="3"/>
  </si>
  <si>
    <t>9.5mm-単位質量</t>
    <rPh sb="6" eb="8">
      <t>タンイ</t>
    </rPh>
    <rPh sb="8" eb="10">
      <t>シツリョウ</t>
    </rPh>
    <phoneticPr fontId="3"/>
  </si>
  <si>
    <r>
      <t>W</t>
    </r>
    <r>
      <rPr>
        <b/>
        <sz val="6"/>
        <rFont val="Times New Roman"/>
        <family val="1"/>
      </rPr>
      <t>B2</t>
    </r>
    <phoneticPr fontId="3"/>
  </si>
  <si>
    <t>-単位質量</t>
    <phoneticPr fontId="3"/>
  </si>
  <si>
    <r>
      <t>W</t>
    </r>
    <r>
      <rPr>
        <b/>
        <sz val="6"/>
        <rFont val="Times New Roman"/>
        <family val="1"/>
      </rPr>
      <t>B3</t>
    </r>
    <phoneticPr fontId="3"/>
  </si>
  <si>
    <t xml:space="preserve"> </t>
    <phoneticPr fontId="3"/>
  </si>
  <si>
    <t>企業名-1を入力してください。</t>
    <phoneticPr fontId="3"/>
  </si>
  <si>
    <t>Date :</t>
    <phoneticPr fontId="3"/>
  </si>
  <si>
    <r>
      <t>耐震措置計算書</t>
    </r>
    <r>
      <rPr>
        <b/>
        <sz val="8"/>
        <rFont val="ＭＳ 明朝"/>
        <family val="1"/>
        <charset val="128"/>
      </rPr>
      <t xml:space="preserve">
</t>
    </r>
    <r>
      <rPr>
        <b/>
        <sz val="9"/>
        <rFont val="ＭＳ Ｐ明朝"/>
        <family val="1"/>
        <charset val="128"/>
      </rPr>
      <t>(ＬＧＳ壁面取付)-1/2</t>
    </r>
    <phoneticPr fontId="3"/>
  </si>
  <si>
    <r>
      <t>n</t>
    </r>
    <r>
      <rPr>
        <b/>
        <vertAlign val="subscript"/>
        <sz val="8"/>
        <rFont val="Times New Roman"/>
        <family val="1"/>
      </rPr>
      <t>V</t>
    </r>
    <r>
      <rPr>
        <b/>
        <sz val="9"/>
        <rFont val="Times New Roman"/>
        <family val="1"/>
      </rPr>
      <t>:</t>
    </r>
    <phoneticPr fontId="3"/>
  </si>
  <si>
    <t>サイズ
[mm]</t>
    <phoneticPr fontId="3"/>
  </si>
  <si>
    <t>ESE  Service</t>
    <phoneticPr fontId="3"/>
  </si>
  <si>
    <t>ESE  Service</t>
    <phoneticPr fontId="3"/>
  </si>
  <si>
    <r>
      <t>耐震措置計算書</t>
    </r>
    <r>
      <rPr>
        <b/>
        <sz val="8"/>
        <rFont val="ＭＳ 明朝"/>
        <family val="1"/>
        <charset val="128"/>
      </rPr>
      <t xml:space="preserve">
</t>
    </r>
    <r>
      <rPr>
        <b/>
        <sz val="9"/>
        <rFont val="ＭＳ Ｐ明朝"/>
        <family val="1"/>
        <charset val="128"/>
      </rPr>
      <t>(ＬＧＳ壁面取付)-2/2</t>
    </r>
    <phoneticPr fontId="3"/>
  </si>
  <si>
    <r>
      <t xml:space="preserve"> </t>
    </r>
    <r>
      <rPr>
        <b/>
        <sz val="9"/>
        <rFont val="ＭＳ 明朝"/>
        <family val="1"/>
        <charset val="128"/>
      </rPr>
      <t>計算式は、下記による。</t>
    </r>
    <rPh sb="1" eb="3">
      <t>ケイサン</t>
    </rPh>
    <rPh sb="3" eb="4">
      <t>シキ</t>
    </rPh>
    <rPh sb="6" eb="8">
      <t>カキ</t>
    </rPh>
    <phoneticPr fontId="3"/>
  </si>
  <si>
    <t>設計用標準震度：</t>
    <phoneticPr fontId="3"/>
  </si>
  <si>
    <t>地　域　係　数：</t>
    <phoneticPr fontId="3"/>
  </si>
  <si>
    <t xml:space="preserve"> 高圧引込開閉器盤</t>
    <rPh sb="1" eb="3">
      <t>コウアツ</t>
    </rPh>
    <rPh sb="3" eb="5">
      <t>ヒキコミ</t>
    </rPh>
    <rPh sb="5" eb="7">
      <t>カイヘイ</t>
    </rPh>
    <rPh sb="7" eb="8">
      <t>キ</t>
    </rPh>
    <rPh sb="8" eb="9">
      <t>バン</t>
    </rPh>
    <phoneticPr fontId="3"/>
  </si>
  <si>
    <t xml:space="preserve"> 構内屋外</t>
    <rPh sb="1" eb="3">
      <t>コウナイ</t>
    </rPh>
    <rPh sb="3" eb="5">
      <t>オクガイ</t>
    </rPh>
    <phoneticPr fontId="3"/>
  </si>
  <si>
    <t xml:space="preserve"> 空調インバータ盤</t>
    <rPh sb="1" eb="3">
      <t>クウチョウ</t>
    </rPh>
    <rPh sb="8" eb="9">
      <t>バン</t>
    </rPh>
    <phoneticPr fontId="3"/>
  </si>
  <si>
    <t xml:space="preserve"> １階機械室</t>
    <rPh sb="2" eb="3">
      <t>カイ</t>
    </rPh>
    <rPh sb="3" eb="5">
      <t>キカイ</t>
    </rPh>
    <rPh sb="5" eb="6">
      <t>シツ</t>
    </rPh>
    <phoneticPr fontId="3"/>
  </si>
  <si>
    <r>
      <t>n</t>
    </r>
    <r>
      <rPr>
        <b/>
        <vertAlign val="subscript"/>
        <sz val="8"/>
        <rFont val="Times New Roman"/>
        <family val="1"/>
      </rPr>
      <t>V</t>
    </r>
    <r>
      <rPr>
        <b/>
        <sz val="9"/>
        <rFont val="Times New Roman"/>
        <family val="1"/>
      </rPr>
      <t>:</t>
    </r>
    <phoneticPr fontId="3"/>
  </si>
  <si>
    <t>サイズ
[mm]</t>
    <phoneticPr fontId="3"/>
  </si>
  <si>
    <r>
      <t>耐震措置計算書</t>
    </r>
    <r>
      <rPr>
        <b/>
        <sz val="8"/>
        <rFont val="ＭＳ 明朝"/>
        <family val="1"/>
        <charset val="128"/>
      </rPr>
      <t xml:space="preserve">
</t>
    </r>
    <r>
      <rPr>
        <b/>
        <sz val="9"/>
        <rFont val="ＭＳ Ｐ明朝"/>
        <family val="1"/>
        <charset val="128"/>
      </rPr>
      <t>(ＬＧＳ壁面取付)-2/2</t>
    </r>
    <phoneticPr fontId="3"/>
  </si>
  <si>
    <t>W</t>
    <phoneticPr fontId="3"/>
  </si>
  <si>
    <t>D</t>
    <phoneticPr fontId="3"/>
  </si>
  <si>
    <t>H</t>
    <phoneticPr fontId="3"/>
  </si>
  <si>
    <r>
      <t>W</t>
    </r>
    <r>
      <rPr>
        <b/>
        <vertAlign val="subscript"/>
        <sz val="11"/>
        <rFont val="Times New Roman"/>
        <family val="1"/>
      </rPr>
      <t>t</t>
    </r>
    <phoneticPr fontId="3"/>
  </si>
  <si>
    <r>
      <t>SUS</t>
    </r>
    <r>
      <rPr>
        <sz val="8.5"/>
        <rFont val="Times New Roman"/>
        <family val="1"/>
      </rPr>
      <t/>
    </r>
    <phoneticPr fontId="3"/>
  </si>
  <si>
    <r>
      <t>有効
断面積</t>
    </r>
    <r>
      <rPr>
        <b/>
        <sz val="9"/>
        <rFont val="Times New Roman"/>
        <family val="1"/>
      </rPr>
      <t>A</t>
    </r>
    <rPh sb="0" eb="2">
      <t>ユウコウ</t>
    </rPh>
    <rPh sb="3" eb="6">
      <t>ダンメンセキ</t>
    </rPh>
    <phoneticPr fontId="3"/>
  </si>
  <si>
    <r>
      <t xml:space="preserve">水平方向 </t>
    </r>
    <r>
      <rPr>
        <b/>
        <sz val="11"/>
        <rFont val="Times New Roman"/>
        <family val="1"/>
      </rPr>
      <t>n</t>
    </r>
    <r>
      <rPr>
        <b/>
        <vertAlign val="subscript"/>
        <sz val="9"/>
        <rFont val="Times New Roman"/>
        <family val="1"/>
      </rPr>
      <t>H</t>
    </r>
    <rPh sb="0" eb="2">
      <t>スイヘイ</t>
    </rPh>
    <phoneticPr fontId="3"/>
  </si>
  <si>
    <r>
      <t xml:space="preserve">    </t>
    </r>
    <r>
      <rPr>
        <sz val="9"/>
        <rFont val="ＭＳ 明朝"/>
        <family val="1"/>
        <charset val="128"/>
      </rPr>
      <t>TELEPHONE: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</si>
</sst>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 "/>
    <numFmt numFmtId="177" formatCode="0.0_ "/>
    <numFmt numFmtId="178" formatCode="0.00_ "/>
    <numFmt numFmtId="179" formatCode="0.000_ "/>
    <numFmt numFmtId="180" formatCode="#&quot; [mm]&quot;"/>
    <numFmt numFmtId="181" formatCode="#&quot;枚&quot;"/>
  </numFmts>
  <fonts count="8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.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5"/>
      <color indexed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i/>
      <sz val="8"/>
      <name val="ＭＳ Ｐ明朝"/>
      <family val="1"/>
      <charset val="128"/>
    </font>
    <font>
      <b/>
      <i/>
      <sz val="8"/>
      <color indexed="12"/>
      <name val="ＭＳ Ｐ明朝"/>
      <family val="1"/>
      <charset val="128"/>
    </font>
    <font>
      <sz val="9"/>
      <name val="Times New Roman"/>
      <family val="1"/>
    </font>
    <font>
      <b/>
      <sz val="9"/>
      <name val="Times New Roman"/>
      <family val="1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Times New Roman"/>
      <family val="1"/>
    </font>
    <font>
      <b/>
      <sz val="11"/>
      <name val="Times New Roman"/>
      <family val="1"/>
    </font>
    <font>
      <b/>
      <vertAlign val="superscript"/>
      <sz val="10"/>
      <name val="ＭＳ 明朝"/>
      <family val="1"/>
      <charset val="128"/>
    </font>
    <font>
      <b/>
      <sz val="12"/>
      <name val="Times New Roman"/>
      <family val="1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8.5"/>
      <color indexed="62"/>
      <name val="ＭＳ 明朝"/>
      <family val="1"/>
      <charset val="128"/>
    </font>
    <font>
      <b/>
      <sz val="8.5"/>
      <color indexed="62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8.5"/>
      <color indexed="62"/>
      <name val="ＭＳ Ｐ明朝"/>
      <family val="1"/>
      <charset val="128"/>
    </font>
    <font>
      <b/>
      <sz val="8"/>
      <name val="Times New Roman"/>
      <family val="1"/>
    </font>
    <font>
      <b/>
      <sz val="8"/>
      <name val="ＭＳ Ｐゴシック"/>
      <family val="3"/>
      <charset val="128"/>
    </font>
    <font>
      <sz val="8.5"/>
      <name val="ＭＳ Ｐ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sz val="7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7"/>
      <name val="Times New Roman"/>
      <family val="1"/>
    </font>
    <font>
      <b/>
      <vertAlign val="superscript"/>
      <sz val="10"/>
      <name val="Times New Roman"/>
      <family val="1"/>
    </font>
    <font>
      <b/>
      <vertAlign val="subscript"/>
      <sz val="9"/>
      <name val="Times New Roman"/>
      <family val="1"/>
    </font>
    <font>
      <b/>
      <sz val="10"/>
      <name val="ＭＳ ゴシック"/>
      <family val="3"/>
      <charset val="128"/>
    </font>
    <font>
      <b/>
      <sz val="16"/>
      <name val="ＭＳ 明朝"/>
      <family val="1"/>
      <charset val="128"/>
    </font>
    <font>
      <b/>
      <i/>
      <sz val="9"/>
      <color indexed="53"/>
      <name val="Times New Roman"/>
      <family val="1"/>
    </font>
    <font>
      <b/>
      <vertAlign val="subscript"/>
      <sz val="11"/>
      <name val="Times New Roman"/>
      <family val="1"/>
    </font>
    <font>
      <b/>
      <vertAlign val="subscript"/>
      <sz val="8"/>
      <name val="Times New Roman"/>
      <family val="1"/>
    </font>
    <font>
      <b/>
      <vertAlign val="subscript"/>
      <sz val="10"/>
      <name val="Times New Roman"/>
      <family val="1"/>
    </font>
    <font>
      <sz val="10"/>
      <name val="Times New Roman"/>
      <family val="1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9"/>
      <color indexed="53"/>
      <name val="ＭＳ ゴシック"/>
      <family val="3"/>
      <charset val="128"/>
    </font>
    <font>
      <b/>
      <sz val="9"/>
      <color indexed="53"/>
      <name val="Times New Roman"/>
      <family val="1"/>
    </font>
    <font>
      <b/>
      <sz val="9"/>
      <color indexed="53"/>
      <name val="ＭＳ Ｐ明朝"/>
      <family val="1"/>
      <charset val="128"/>
    </font>
    <font>
      <b/>
      <sz val="9"/>
      <color indexed="62"/>
      <name val="Times New Roman"/>
      <family val="1"/>
    </font>
    <font>
      <b/>
      <vertAlign val="superscript"/>
      <sz val="9"/>
      <name val="Times New Roman"/>
      <family val="1"/>
    </font>
    <font>
      <b/>
      <vertAlign val="superscript"/>
      <sz val="11"/>
      <name val="Times New Roman"/>
      <family val="1"/>
    </font>
    <font>
      <sz val="6"/>
      <name val="ＭＳ ゴシック"/>
      <family val="3"/>
      <charset val="128"/>
    </font>
    <font>
      <b/>
      <vertAlign val="superscript"/>
      <sz val="10"/>
      <color indexed="53"/>
      <name val="ＭＳ Ｐ明朝"/>
      <family val="1"/>
      <charset val="128"/>
    </font>
    <font>
      <i/>
      <sz val="8"/>
      <name val="ＭＳ Ｐゴシック"/>
      <family val="3"/>
      <charset val="128"/>
    </font>
    <font>
      <i/>
      <sz val="10"/>
      <name val="ＭＳ Ｐ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3"/>
      <color indexed="9"/>
      <name val="Times New Roman"/>
      <family val="1"/>
    </font>
    <font>
      <b/>
      <sz val="6"/>
      <name val="Times New Roman"/>
      <family val="1"/>
    </font>
    <font>
      <sz val="12"/>
      <name val="Times New Roman"/>
      <family val="1"/>
    </font>
    <font>
      <b/>
      <sz val="1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7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9"/>
      </patternFill>
    </fill>
  </fills>
  <borders count="1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</cellStyleXfs>
  <cellXfs count="1428">
    <xf numFmtId="0" fontId="0" fillId="0" borderId="0" xfId="0"/>
    <xf numFmtId="0" fontId="6" fillId="2" borderId="1" xfId="0" applyNumberFormat="1" applyFont="1" applyFill="1" applyBorder="1" applyAlignment="1" applyProtection="1">
      <alignment horizontal="left"/>
      <protection hidden="1"/>
    </xf>
    <xf numFmtId="0" fontId="6" fillId="2" borderId="2" xfId="0" applyNumberFormat="1" applyFont="1" applyFill="1" applyBorder="1" applyAlignment="1" applyProtection="1">
      <alignment horizontal="left"/>
      <protection hidden="1"/>
    </xf>
    <xf numFmtId="0" fontId="6" fillId="2" borderId="3" xfId="0" applyNumberFormat="1" applyFont="1" applyFill="1" applyBorder="1" applyAlignment="1" applyProtection="1">
      <alignment horizontal="left"/>
      <protection hidden="1"/>
    </xf>
    <xf numFmtId="0" fontId="6" fillId="2" borderId="4" xfId="0" applyNumberFormat="1" applyFont="1" applyFill="1" applyBorder="1" applyAlignment="1" applyProtection="1">
      <alignment horizontal="left"/>
      <protection hidden="1"/>
    </xf>
    <xf numFmtId="0" fontId="6" fillId="2" borderId="5" xfId="0" applyNumberFormat="1" applyFont="1" applyFill="1" applyBorder="1" applyAlignment="1" applyProtection="1">
      <alignment horizontal="left"/>
      <protection hidden="1"/>
    </xf>
    <xf numFmtId="0" fontId="19" fillId="2" borderId="1" xfId="0" applyNumberFormat="1" applyFont="1" applyFill="1" applyBorder="1" applyAlignment="1" applyProtection="1">
      <alignment horizontal="left"/>
      <protection hidden="1"/>
    </xf>
    <xf numFmtId="0" fontId="19" fillId="2" borderId="6" xfId="0" applyNumberFormat="1" applyFont="1" applyFill="1" applyBorder="1" applyAlignment="1" applyProtection="1">
      <alignment horizontal="left"/>
      <protection hidden="1"/>
    </xf>
    <xf numFmtId="0" fontId="19" fillId="2" borderId="5" xfId="0" applyNumberFormat="1" applyFont="1" applyFill="1" applyBorder="1" applyAlignment="1" applyProtection="1">
      <alignment horizontal="left"/>
      <protection hidden="1"/>
    </xf>
    <xf numFmtId="0" fontId="19" fillId="2" borderId="2" xfId="0" applyNumberFormat="1" applyFont="1" applyFill="1" applyBorder="1" applyAlignment="1" applyProtection="1">
      <alignment horizontal="left"/>
      <protection hidden="1"/>
    </xf>
    <xf numFmtId="0" fontId="19" fillId="2" borderId="7" xfId="0" applyNumberFormat="1" applyFont="1" applyFill="1" applyBorder="1" applyAlignment="1" applyProtection="1">
      <alignment horizontal="left"/>
      <protection hidden="1"/>
    </xf>
    <xf numFmtId="0" fontId="19" fillId="2" borderId="8" xfId="0" applyNumberFormat="1" applyFont="1" applyFill="1" applyBorder="1" applyAlignment="1" applyProtection="1">
      <alignment horizontal="left"/>
      <protection hidden="1"/>
    </xf>
    <xf numFmtId="0" fontId="20" fillId="2" borderId="8" xfId="0" applyNumberFormat="1" applyFont="1" applyFill="1" applyBorder="1" applyAlignment="1" applyProtection="1">
      <alignment horizontal="left"/>
      <protection hidden="1"/>
    </xf>
    <xf numFmtId="0" fontId="19" fillId="2" borderId="9" xfId="0" applyNumberFormat="1" applyFont="1" applyFill="1" applyBorder="1" applyAlignment="1" applyProtection="1">
      <alignment horizontal="left"/>
      <protection hidden="1"/>
    </xf>
    <xf numFmtId="0" fontId="19" fillId="2" borderId="10" xfId="0" applyNumberFormat="1" applyFont="1" applyFill="1" applyBorder="1" applyAlignment="1" applyProtection="1">
      <alignment horizontal="left"/>
      <protection hidden="1"/>
    </xf>
    <xf numFmtId="0" fontId="31" fillId="2" borderId="1" xfId="0" applyNumberFormat="1" applyFont="1" applyFill="1" applyBorder="1" applyAlignment="1" applyProtection="1">
      <alignment horizontal="left"/>
      <protection hidden="1"/>
    </xf>
    <xf numFmtId="0" fontId="19" fillId="2" borderId="11" xfId="0" applyNumberFormat="1" applyFont="1" applyFill="1" applyBorder="1" applyAlignment="1" applyProtection="1">
      <alignment horizontal="left"/>
      <protection hidden="1"/>
    </xf>
    <xf numFmtId="0" fontId="23" fillId="2" borderId="1" xfId="0" applyNumberFormat="1" applyFont="1" applyFill="1" applyBorder="1" applyAlignment="1" applyProtection="1">
      <alignment horizontal="left"/>
      <protection hidden="1"/>
    </xf>
    <xf numFmtId="0" fontId="26" fillId="2" borderId="1" xfId="0" applyNumberFormat="1" applyFont="1" applyFill="1" applyBorder="1" applyAlignment="1" applyProtection="1">
      <alignment horizontal="left"/>
      <protection hidden="1"/>
    </xf>
    <xf numFmtId="0" fontId="19" fillId="2" borderId="1" xfId="0" applyNumberFormat="1" applyFont="1" applyFill="1" applyBorder="1" applyAlignment="1" applyProtection="1">
      <alignment horizontal="right"/>
      <protection hidden="1"/>
    </xf>
    <xf numFmtId="0" fontId="6" fillId="2" borderId="0" xfId="0" applyNumberFormat="1" applyFont="1" applyFill="1" applyBorder="1" applyAlignment="1" applyProtection="1">
      <alignment horizontal="left"/>
      <protection hidden="1"/>
    </xf>
    <xf numFmtId="177" fontId="22" fillId="2" borderId="12" xfId="0" applyNumberFormat="1" applyFont="1" applyFill="1" applyBorder="1" applyAlignment="1" applyProtection="1">
      <alignment horizontal="center" vertical="center"/>
      <protection hidden="1"/>
    </xf>
    <xf numFmtId="177" fontId="22" fillId="2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3" xfId="0" applyNumberFormat="1" applyFont="1" applyFill="1" applyBorder="1" applyAlignment="1" applyProtection="1">
      <alignment horizontal="center"/>
      <protection hidden="1"/>
    </xf>
    <xf numFmtId="0" fontId="6" fillId="2" borderId="3" xfId="0" applyNumberFormat="1" applyFont="1" applyFill="1" applyBorder="1" applyAlignment="1" applyProtection="1">
      <alignment horizontal="center"/>
      <protection hidden="1"/>
    </xf>
    <xf numFmtId="0" fontId="6" fillId="2" borderId="14" xfId="0" applyNumberFormat="1" applyFont="1" applyFill="1" applyBorder="1" applyAlignment="1" applyProtection="1">
      <alignment horizontal="center"/>
      <protection hidden="1"/>
    </xf>
    <xf numFmtId="0" fontId="6" fillId="2" borderId="15" xfId="0" applyNumberFormat="1" applyFont="1" applyFill="1" applyBorder="1" applyAlignment="1" applyProtection="1">
      <alignment horizontal="center"/>
      <protection hidden="1"/>
    </xf>
    <xf numFmtId="0" fontId="6" fillId="2" borderId="16" xfId="0" applyNumberFormat="1" applyFont="1" applyFill="1" applyBorder="1" applyAlignment="1" applyProtection="1">
      <alignment horizontal="center"/>
      <protection hidden="1"/>
    </xf>
    <xf numFmtId="177" fontId="22" fillId="2" borderId="16" xfId="0" applyNumberFormat="1" applyFont="1" applyFill="1" applyBorder="1" applyAlignment="1" applyProtection="1">
      <alignment horizontal="left"/>
      <protection hidden="1"/>
    </xf>
    <xf numFmtId="0" fontId="30" fillId="2" borderId="13" xfId="0" applyNumberFormat="1" applyFont="1" applyFill="1" applyBorder="1" applyAlignment="1" applyProtection="1">
      <alignment horizontal="center" shrinkToFit="1"/>
      <protection hidden="1"/>
    </xf>
    <xf numFmtId="0" fontId="21" fillId="2" borderId="1" xfId="0" applyNumberFormat="1" applyFont="1" applyFill="1" applyBorder="1" applyAlignment="1" applyProtection="1">
      <alignment horizontal="center"/>
      <protection hidden="1"/>
    </xf>
    <xf numFmtId="0" fontId="21" fillId="2" borderId="1" xfId="0" applyNumberFormat="1" applyFont="1" applyFill="1" applyBorder="1" applyAlignment="1" applyProtection="1">
      <alignment horizontal="center" vertical="top"/>
      <protection hidden="1"/>
    </xf>
    <xf numFmtId="0" fontId="20" fillId="2" borderId="7" xfId="0" applyNumberFormat="1" applyFont="1" applyFill="1" applyBorder="1" applyAlignment="1" applyProtection="1">
      <alignment horizontal="center"/>
      <protection hidden="1"/>
    </xf>
    <xf numFmtId="0" fontId="20" fillId="2" borderId="1" xfId="0" applyNumberFormat="1" applyFont="1" applyFill="1" applyBorder="1" applyAlignment="1" applyProtection="1">
      <alignment horizontal="center" vertical="top"/>
      <protection hidden="1"/>
    </xf>
    <xf numFmtId="0" fontId="7" fillId="2" borderId="1" xfId="0" applyNumberFormat="1" applyFont="1" applyFill="1" applyBorder="1" applyAlignment="1" applyProtection="1">
      <alignment horizontal="left"/>
      <protection hidden="1"/>
    </xf>
    <xf numFmtId="0" fontId="7" fillId="2" borderId="1" xfId="0" applyNumberFormat="1" applyFont="1" applyFill="1" applyBorder="1" applyAlignment="1" applyProtection="1">
      <alignment horizontal="left" vertical="center"/>
      <protection hidden="1"/>
    </xf>
    <xf numFmtId="177" fontId="22" fillId="2" borderId="17" xfId="0" applyNumberFormat="1" applyFont="1" applyFill="1" applyBorder="1" applyAlignment="1" applyProtection="1">
      <alignment horizontal="center" vertical="center"/>
      <protection hidden="1"/>
    </xf>
    <xf numFmtId="0" fontId="22" fillId="2" borderId="18" xfId="0" applyNumberFormat="1" applyFont="1" applyFill="1" applyBorder="1" applyAlignment="1" applyProtection="1">
      <alignment horizontal="center" vertical="center"/>
      <protection hidden="1"/>
    </xf>
    <xf numFmtId="0" fontId="22" fillId="2" borderId="19" xfId="0" applyNumberFormat="1" applyFont="1" applyFill="1" applyBorder="1" applyAlignment="1" applyProtection="1">
      <alignment horizontal="center" vertical="center"/>
      <protection hidden="1"/>
    </xf>
    <xf numFmtId="0" fontId="7" fillId="2" borderId="1" xfId="0" applyNumberFormat="1" applyFont="1" applyFill="1" applyBorder="1" applyAlignment="1" applyProtection="1">
      <alignment horizontal="left" vertical="top"/>
      <protection hidden="1"/>
    </xf>
    <xf numFmtId="0" fontId="8" fillId="2" borderId="1" xfId="0" applyNumberFormat="1" applyFont="1" applyFill="1" applyBorder="1" applyAlignment="1" applyProtection="1">
      <alignment horizontal="right" vertical="center"/>
      <protection hidden="1"/>
    </xf>
    <xf numFmtId="0" fontId="6" fillId="2" borderId="20" xfId="0" applyNumberFormat="1" applyFont="1" applyFill="1" applyBorder="1" applyAlignment="1" applyProtection="1">
      <alignment horizontal="left"/>
      <protection hidden="1"/>
    </xf>
    <xf numFmtId="0" fontId="6" fillId="2" borderId="21" xfId="0" applyNumberFormat="1" applyFont="1" applyFill="1" applyBorder="1" applyAlignment="1" applyProtection="1">
      <alignment horizontal="left"/>
      <protection hidden="1"/>
    </xf>
    <xf numFmtId="0" fontId="6" fillId="2" borderId="22" xfId="0" applyNumberFormat="1" applyFont="1" applyFill="1" applyBorder="1" applyAlignment="1" applyProtection="1">
      <alignment horizontal="left"/>
      <protection hidden="1"/>
    </xf>
    <xf numFmtId="0" fontId="7" fillId="2" borderId="16" xfId="0" applyNumberFormat="1" applyFont="1" applyFill="1" applyBorder="1" applyAlignment="1" applyProtection="1">
      <alignment horizontal="left" shrinkToFit="1"/>
      <protection hidden="1"/>
    </xf>
    <xf numFmtId="0" fontId="7" fillId="2" borderId="4" xfId="0" applyNumberFormat="1" applyFont="1" applyFill="1" applyBorder="1" applyAlignment="1" applyProtection="1">
      <alignment horizontal="left" shrinkToFit="1"/>
      <protection hidden="1"/>
    </xf>
    <xf numFmtId="0" fontId="18" fillId="2" borderId="7" xfId="0" applyNumberFormat="1" applyFont="1" applyFill="1" applyBorder="1" applyAlignment="1" applyProtection="1">
      <alignment horizontal="left" vertical="top"/>
      <protection hidden="1"/>
    </xf>
    <xf numFmtId="0" fontId="46" fillId="2" borderId="1" xfId="0" applyNumberFormat="1" applyFont="1" applyFill="1" applyBorder="1" applyAlignment="1" applyProtection="1">
      <alignment horizontal="left"/>
      <protection hidden="1"/>
    </xf>
    <xf numFmtId="0" fontId="18" fillId="2" borderId="7" xfId="0" applyNumberFormat="1" applyFont="1" applyFill="1" applyBorder="1" applyAlignment="1" applyProtection="1">
      <alignment horizontal="center" vertical="top"/>
      <protection hidden="1"/>
    </xf>
    <xf numFmtId="0" fontId="18" fillId="2" borderId="0" xfId="0" applyNumberFormat="1" applyFont="1" applyFill="1" applyBorder="1" applyAlignment="1" applyProtection="1">
      <alignment horizontal="center"/>
      <protection hidden="1"/>
    </xf>
    <xf numFmtId="0" fontId="18" fillId="2" borderId="1" xfId="0" applyNumberFormat="1" applyFont="1" applyFill="1" applyBorder="1" applyAlignment="1" applyProtection="1">
      <alignment horizontal="left"/>
      <protection hidden="1"/>
    </xf>
    <xf numFmtId="0" fontId="23" fillId="2" borderId="7" xfId="0" applyNumberFormat="1" applyFont="1" applyFill="1" applyBorder="1" applyAlignment="1" applyProtection="1">
      <alignment horizontal="center" vertical="top"/>
      <protection hidden="1"/>
    </xf>
    <xf numFmtId="0" fontId="18" fillId="2" borderId="3" xfId="0" applyNumberFormat="1" applyFont="1" applyFill="1" applyBorder="1" applyAlignment="1" applyProtection="1">
      <alignment horizontal="right" shrinkToFit="1"/>
      <protection hidden="1"/>
    </xf>
    <xf numFmtId="0" fontId="18" fillId="2" borderId="3" xfId="0" applyNumberFormat="1" applyFont="1" applyFill="1" applyBorder="1" applyAlignment="1" applyProtection="1">
      <alignment horizontal="left" shrinkToFit="1"/>
      <protection hidden="1"/>
    </xf>
    <xf numFmtId="0" fontId="18" fillId="2" borderId="3" xfId="0" applyNumberFormat="1" applyFont="1" applyFill="1" applyBorder="1" applyAlignment="1" applyProtection="1">
      <alignment horizontal="left"/>
      <protection hidden="1"/>
    </xf>
    <xf numFmtId="0" fontId="18" fillId="2" borderId="5" xfId="0" applyNumberFormat="1" applyFont="1" applyFill="1" applyBorder="1" applyAlignment="1" applyProtection="1">
      <alignment horizontal="left"/>
      <protection hidden="1"/>
    </xf>
    <xf numFmtId="0" fontId="18" fillId="2" borderId="8" xfId="0" applyNumberFormat="1" applyFont="1" applyFill="1" applyBorder="1" applyAlignment="1" applyProtection="1">
      <alignment horizontal="center" vertical="top"/>
      <protection hidden="1"/>
    </xf>
    <xf numFmtId="0" fontId="23" fillId="2" borderId="23" xfId="0" applyNumberFormat="1" applyFont="1" applyFill="1" applyBorder="1" applyAlignment="1" applyProtection="1">
      <alignment horizontal="center"/>
      <protection hidden="1"/>
    </xf>
    <xf numFmtId="0" fontId="23" fillId="2" borderId="8" xfId="0" applyNumberFormat="1" applyFont="1" applyFill="1" applyBorder="1" applyAlignment="1" applyProtection="1">
      <alignment horizontal="center" vertical="top"/>
      <protection hidden="1"/>
    </xf>
    <xf numFmtId="0" fontId="18" fillId="2" borderId="1" xfId="0" applyNumberFormat="1" applyFont="1" applyFill="1" applyBorder="1" applyAlignment="1" applyProtection="1">
      <alignment horizontal="right" vertical="center"/>
      <protection hidden="1"/>
    </xf>
    <xf numFmtId="0" fontId="18" fillId="2" borderId="1" xfId="0" applyNumberFormat="1" applyFont="1" applyFill="1" applyBorder="1" applyAlignment="1" applyProtection="1">
      <alignment horizontal="right"/>
      <protection hidden="1"/>
    </xf>
    <xf numFmtId="0" fontId="7" fillId="2" borderId="24" xfId="0" applyNumberFormat="1" applyFont="1" applyFill="1" applyBorder="1" applyAlignment="1" applyProtection="1">
      <alignment horizontal="left"/>
      <protection hidden="1"/>
    </xf>
    <xf numFmtId="0" fontId="23" fillId="2" borderId="3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15" fillId="2" borderId="0" xfId="0" applyFont="1" applyFill="1" applyBorder="1" applyAlignment="1" applyProtection="1">
      <alignment horizontal="right"/>
      <protection hidden="1"/>
    </xf>
    <xf numFmtId="0" fontId="10" fillId="2" borderId="25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26" xfId="0" applyNumberFormat="1" applyFont="1" applyFill="1" applyBorder="1" applyAlignment="1" applyProtection="1">
      <alignment horizontal="center" vertical="center"/>
      <protection hidden="1"/>
    </xf>
    <xf numFmtId="0" fontId="17" fillId="2" borderId="0" xfId="1" applyFont="1" applyFill="1" applyAlignment="1" applyProtection="1">
      <alignment vertical="top"/>
      <protection locked="0"/>
    </xf>
    <xf numFmtId="0" fontId="18" fillId="3" borderId="15" xfId="0" applyNumberFormat="1" applyFont="1" applyFill="1" applyBorder="1" applyAlignment="1" applyProtection="1">
      <alignment horizontal="right" shrinkToFit="1"/>
      <protection locked="0"/>
    </xf>
    <xf numFmtId="0" fontId="10" fillId="2" borderId="27" xfId="0" applyNumberFormat="1" applyFont="1" applyFill="1" applyBorder="1" applyAlignment="1" applyProtection="1">
      <alignment horizontal="center" vertical="center"/>
      <protection hidden="1"/>
    </xf>
    <xf numFmtId="0" fontId="10" fillId="2" borderId="28" xfId="0" applyNumberFormat="1" applyFont="1" applyFill="1" applyBorder="1" applyAlignment="1" applyProtection="1">
      <alignment horizontal="center" vertical="center"/>
      <protection hidden="1"/>
    </xf>
    <xf numFmtId="0" fontId="19" fillId="2" borderId="3" xfId="0" applyNumberFormat="1" applyFont="1" applyFill="1" applyBorder="1" applyAlignment="1" applyProtection="1">
      <alignment horizontal="left"/>
      <protection hidden="1"/>
    </xf>
    <xf numFmtId="0" fontId="19" fillId="2" borderId="14" xfId="0" applyNumberFormat="1" applyFont="1" applyFill="1" applyBorder="1" applyAlignment="1" applyProtection="1">
      <alignment horizontal="left"/>
      <protection hidden="1"/>
    </xf>
    <xf numFmtId="0" fontId="19" fillId="2" borderId="4" xfId="0" applyNumberFormat="1" applyFont="1" applyFill="1" applyBorder="1" applyAlignment="1" applyProtection="1">
      <alignment horizontal="left"/>
      <protection hidden="1"/>
    </xf>
    <xf numFmtId="0" fontId="6" fillId="2" borderId="29" xfId="0" applyNumberFormat="1" applyFont="1" applyFill="1" applyBorder="1" applyAlignment="1" applyProtection="1">
      <alignment horizontal="left"/>
      <protection hidden="1"/>
    </xf>
    <xf numFmtId="0" fontId="6" fillId="2" borderId="30" xfId="0" applyNumberFormat="1" applyFont="1" applyFill="1" applyBorder="1" applyAlignment="1" applyProtection="1">
      <alignment horizontal="left"/>
      <protection hidden="1"/>
    </xf>
    <xf numFmtId="0" fontId="10" fillId="2" borderId="31" xfId="0" applyNumberFormat="1" applyFont="1" applyFill="1" applyBorder="1" applyAlignment="1" applyProtection="1">
      <alignment horizontal="center" vertical="center"/>
      <protection hidden="1"/>
    </xf>
    <xf numFmtId="0" fontId="38" fillId="2" borderId="29" xfId="0" applyNumberFormat="1" applyFont="1" applyFill="1" applyBorder="1" applyAlignment="1" applyProtection="1">
      <alignment horizontal="left" vertical="center"/>
      <protection hidden="1"/>
    </xf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7" fillId="2" borderId="3" xfId="0" applyNumberFormat="1" applyFont="1" applyFill="1" applyBorder="1" applyAlignment="1" applyProtection="1">
      <alignment horizontal="left" vertical="top"/>
      <protection locked="0"/>
    </xf>
    <xf numFmtId="176" fontId="23" fillId="2" borderId="3" xfId="0" applyNumberFormat="1" applyFont="1" applyFill="1" applyBorder="1" applyAlignment="1" applyProtection="1">
      <alignment horizontal="right"/>
      <protection locked="0"/>
    </xf>
    <xf numFmtId="0" fontId="7" fillId="2" borderId="3" xfId="0" applyNumberFormat="1" applyFont="1" applyFill="1" applyBorder="1" applyAlignment="1" applyProtection="1">
      <alignment horizontal="left"/>
      <protection locked="0"/>
    </xf>
    <xf numFmtId="176" fontId="23" fillId="2" borderId="3" xfId="0" applyNumberFormat="1" applyFont="1" applyFill="1" applyBorder="1" applyAlignment="1" applyProtection="1">
      <alignment horizontal="center"/>
      <protection locked="0"/>
    </xf>
    <xf numFmtId="0" fontId="23" fillId="2" borderId="3" xfId="0" applyNumberFormat="1" applyFont="1" applyFill="1" applyBorder="1" applyAlignment="1" applyProtection="1">
      <alignment horizontal="center"/>
      <protection locked="0"/>
    </xf>
    <xf numFmtId="0" fontId="23" fillId="2" borderId="4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1" xfId="0" applyNumberFormat="1" applyFont="1" applyFill="1" applyBorder="1" applyAlignment="1" applyProtection="1">
      <alignment horizontal="left"/>
      <protection locked="0"/>
    </xf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20" fillId="2" borderId="8" xfId="0" applyNumberFormat="1" applyFont="1" applyFill="1" applyBorder="1" applyAlignment="1" applyProtection="1">
      <alignment horizontal="left" vertical="top"/>
      <protection hidden="1"/>
    </xf>
    <xf numFmtId="0" fontId="18" fillId="2" borderId="8" xfId="0" applyNumberFormat="1" applyFont="1" applyFill="1" applyBorder="1" applyAlignment="1" applyProtection="1">
      <alignment horizontal="left" vertical="top"/>
      <protection hidden="1"/>
    </xf>
    <xf numFmtId="0" fontId="18" fillId="2" borderId="32" xfId="0" applyNumberFormat="1" applyFont="1" applyFill="1" applyBorder="1" applyAlignment="1" applyProtection="1">
      <alignment horizontal="left"/>
      <protection hidden="1"/>
    </xf>
    <xf numFmtId="0" fontId="19" fillId="2" borderId="32" xfId="0" applyNumberFormat="1" applyFont="1" applyFill="1" applyBorder="1" applyAlignment="1" applyProtection="1">
      <alignment horizontal="left"/>
      <protection hidden="1"/>
    </xf>
    <xf numFmtId="0" fontId="14" fillId="2" borderId="1" xfId="0" applyNumberFormat="1" applyFont="1" applyFill="1" applyBorder="1" applyAlignment="1" applyProtection="1">
      <alignment horizontal="left"/>
      <protection hidden="1"/>
    </xf>
    <xf numFmtId="0" fontId="18" fillId="2" borderId="1" xfId="0" applyNumberFormat="1" applyFont="1" applyFill="1" applyBorder="1" applyAlignment="1" applyProtection="1">
      <protection hidden="1"/>
    </xf>
    <xf numFmtId="0" fontId="18" fillId="2" borderId="1" xfId="0" applyNumberFormat="1" applyFont="1" applyFill="1" applyBorder="1" applyAlignment="1" applyProtection="1">
      <alignment vertical="top"/>
      <protection hidden="1"/>
    </xf>
    <xf numFmtId="177" fontId="18" fillId="2" borderId="1" xfId="0" applyNumberFormat="1" applyFont="1" applyFill="1" applyBorder="1" applyAlignment="1" applyProtection="1">
      <protection hidden="1"/>
    </xf>
    <xf numFmtId="0" fontId="53" fillId="2" borderId="29" xfId="0" applyNumberFormat="1" applyFont="1" applyFill="1" applyBorder="1" applyAlignment="1" applyProtection="1">
      <alignment horizontal="left" vertical="center"/>
      <protection hidden="1"/>
    </xf>
    <xf numFmtId="0" fontId="1" fillId="0" borderId="0" xfId="2">
      <alignment vertical="center"/>
    </xf>
    <xf numFmtId="0" fontId="22" fillId="0" borderId="0" xfId="2" applyFont="1">
      <alignment vertical="center"/>
    </xf>
    <xf numFmtId="0" fontId="5" fillId="2" borderId="0" xfId="2" applyFont="1" applyFill="1" applyProtection="1">
      <alignment vertical="center"/>
      <protection hidden="1"/>
    </xf>
    <xf numFmtId="0" fontId="1" fillId="2" borderId="0" xfId="2" applyFill="1" applyBorder="1" applyProtection="1">
      <alignment vertical="center"/>
      <protection hidden="1"/>
    </xf>
    <xf numFmtId="0" fontId="11" fillId="2" borderId="0" xfId="2" applyFont="1" applyFill="1" applyProtection="1">
      <alignment vertical="center"/>
      <protection hidden="1"/>
    </xf>
    <xf numFmtId="0" fontId="1" fillId="2" borderId="0" xfId="2" applyFill="1" applyProtection="1">
      <alignment vertical="center"/>
      <protection locked="0"/>
    </xf>
    <xf numFmtId="0" fontId="15" fillId="2" borderId="0" xfId="2" applyFont="1" applyFill="1" applyBorder="1" applyAlignment="1" applyProtection="1">
      <alignment horizontal="right"/>
      <protection hidden="1"/>
    </xf>
    <xf numFmtId="0" fontId="12" fillId="2" borderId="0" xfId="2" applyFont="1" applyFill="1" applyBorder="1" applyProtection="1">
      <alignment vertical="center"/>
      <protection hidden="1"/>
    </xf>
    <xf numFmtId="0" fontId="11" fillId="2" borderId="0" xfId="2" applyFont="1" applyFill="1" applyBorder="1" applyProtection="1">
      <alignment vertical="center"/>
      <protection hidden="1"/>
    </xf>
    <xf numFmtId="0" fontId="9" fillId="2" borderId="0" xfId="2" applyFont="1" applyFill="1" applyBorder="1" applyProtection="1">
      <alignment vertical="center"/>
      <protection locked="0"/>
    </xf>
    <xf numFmtId="0" fontId="7" fillId="2" borderId="0" xfId="2" applyFont="1" applyFill="1" applyBorder="1" applyProtection="1">
      <alignment vertical="center"/>
      <protection locked="0"/>
    </xf>
    <xf numFmtId="0" fontId="9" fillId="2" borderId="0" xfId="2" applyFont="1" applyFill="1" applyBorder="1" applyAlignment="1" applyProtection="1">
      <alignment horizontal="right"/>
      <protection locked="0"/>
    </xf>
    <xf numFmtId="0" fontId="1" fillId="2" borderId="0" xfId="2" applyFill="1" applyBorder="1" applyProtection="1">
      <alignment vertical="center"/>
      <protection locked="0"/>
    </xf>
    <xf numFmtId="0" fontId="17" fillId="2" borderId="0" xfId="1" applyFont="1" applyFill="1" applyAlignment="1" applyProtection="1">
      <alignment vertical="top"/>
      <protection hidden="1"/>
    </xf>
    <xf numFmtId="0" fontId="1" fillId="2" borderId="0" xfId="2" applyFill="1" applyProtection="1">
      <alignment vertical="center"/>
      <protection hidden="1"/>
    </xf>
    <xf numFmtId="0" fontId="7" fillId="2" borderId="0" xfId="2" applyFont="1" applyFill="1" applyBorder="1" applyAlignment="1" applyProtection="1">
      <alignment vertical="top"/>
      <protection locked="0"/>
    </xf>
    <xf numFmtId="0" fontId="7" fillId="2" borderId="0" xfId="2" applyFont="1" applyFill="1" applyBorder="1" applyAlignment="1" applyProtection="1">
      <alignment horizontal="right" vertical="top"/>
      <protection locked="0"/>
    </xf>
    <xf numFmtId="0" fontId="10" fillId="2" borderId="25" xfId="2" applyNumberFormat="1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 applyProtection="1">
      <alignment wrapText="1"/>
      <protection locked="0"/>
    </xf>
    <xf numFmtId="0" fontId="10" fillId="2" borderId="26" xfId="2" applyNumberFormat="1" applyFont="1" applyFill="1" applyBorder="1" applyAlignment="1" applyProtection="1">
      <alignment horizontal="center" vertical="center"/>
      <protection hidden="1"/>
    </xf>
    <xf numFmtId="0" fontId="10" fillId="2" borderId="33" xfId="2" applyNumberFormat="1" applyFont="1" applyFill="1" applyBorder="1" applyAlignment="1" applyProtection="1">
      <alignment horizontal="center" vertical="center"/>
      <protection locked="0"/>
    </xf>
    <xf numFmtId="0" fontId="6" fillId="2" borderId="34" xfId="2" applyNumberFormat="1" applyFont="1" applyFill="1" applyBorder="1" applyAlignment="1" applyProtection="1">
      <alignment horizontal="left"/>
      <protection locked="0"/>
    </xf>
    <xf numFmtId="0" fontId="6" fillId="2" borderId="20" xfId="2" applyNumberFormat="1" applyFont="1" applyFill="1" applyBorder="1" applyAlignment="1" applyProtection="1">
      <alignment horizontal="left"/>
      <protection locked="0"/>
    </xf>
    <xf numFmtId="0" fontId="6" fillId="2" borderId="21" xfId="2" applyNumberFormat="1" applyFont="1" applyFill="1" applyBorder="1" applyAlignment="1" applyProtection="1">
      <alignment horizontal="left"/>
      <protection locked="0"/>
    </xf>
    <xf numFmtId="0" fontId="6" fillId="2" borderId="20" xfId="2" applyNumberFormat="1" applyFont="1" applyFill="1" applyBorder="1" applyAlignment="1" applyProtection="1">
      <alignment horizontal="left"/>
      <protection hidden="1"/>
    </xf>
    <xf numFmtId="0" fontId="7" fillId="2" borderId="20" xfId="2" applyNumberFormat="1" applyFont="1" applyFill="1" applyBorder="1" applyAlignment="1" applyProtection="1">
      <alignment horizontal="left"/>
      <protection hidden="1"/>
    </xf>
    <xf numFmtId="0" fontId="6" fillId="2" borderId="22" xfId="2" applyNumberFormat="1" applyFont="1" applyFill="1" applyBorder="1" applyAlignment="1" applyProtection="1">
      <alignment horizontal="left"/>
      <protection hidden="1"/>
    </xf>
    <xf numFmtId="0" fontId="7" fillId="2" borderId="1" xfId="2" applyNumberFormat="1" applyFont="1" applyFill="1" applyBorder="1" applyAlignment="1" applyProtection="1">
      <alignment horizontal="left"/>
      <protection hidden="1"/>
    </xf>
    <xf numFmtId="0" fontId="6" fillId="2" borderId="1" xfId="2" applyNumberFormat="1" applyFont="1" applyFill="1" applyBorder="1" applyAlignment="1" applyProtection="1">
      <alignment horizontal="left"/>
      <protection hidden="1"/>
    </xf>
    <xf numFmtId="0" fontId="6" fillId="2" borderId="5" xfId="2" applyNumberFormat="1" applyFont="1" applyFill="1" applyBorder="1" applyAlignment="1" applyProtection="1">
      <alignment horizontal="left"/>
      <protection hidden="1"/>
    </xf>
    <xf numFmtId="0" fontId="6" fillId="2" borderId="2" xfId="2" applyNumberFormat="1" applyFont="1" applyFill="1" applyBorder="1" applyAlignment="1" applyProtection="1">
      <alignment horizontal="left"/>
      <protection hidden="1"/>
    </xf>
    <xf numFmtId="0" fontId="41" fillId="2" borderId="1" xfId="2" applyNumberFormat="1" applyFont="1" applyFill="1" applyBorder="1" applyAlignment="1" applyProtection="1">
      <alignment horizontal="left"/>
      <protection hidden="1"/>
    </xf>
    <xf numFmtId="0" fontId="41" fillId="2" borderId="1" xfId="2" applyNumberFormat="1" applyFont="1" applyFill="1" applyBorder="1" applyAlignment="1" applyProtection="1">
      <alignment horizontal="left" vertical="top"/>
      <protection hidden="1"/>
    </xf>
    <xf numFmtId="0" fontId="41" fillId="2" borderId="1" xfId="2" applyNumberFormat="1" applyFont="1" applyFill="1" applyBorder="1" applyAlignment="1" applyProtection="1">
      <alignment horizontal="left"/>
      <protection locked="0"/>
    </xf>
    <xf numFmtId="0" fontId="6" fillId="2" borderId="1" xfId="2" applyNumberFormat="1" applyFont="1" applyFill="1" applyBorder="1" applyAlignment="1" applyProtection="1">
      <alignment horizontal="left"/>
      <protection locked="0"/>
    </xf>
    <xf numFmtId="0" fontId="6" fillId="2" borderId="5" xfId="2" applyNumberFormat="1" applyFont="1" applyFill="1" applyBorder="1" applyAlignment="1" applyProtection="1">
      <alignment horizontal="left"/>
      <protection locked="0"/>
    </xf>
    <xf numFmtId="0" fontId="18" fillId="2" borderId="1" xfId="2" applyNumberFormat="1" applyFont="1" applyFill="1" applyBorder="1" applyAlignment="1" applyProtection="1">
      <alignment horizontal="left"/>
      <protection locked="0"/>
    </xf>
    <xf numFmtId="0" fontId="6" fillId="2" borderId="3" xfId="2" applyNumberFormat="1" applyFont="1" applyFill="1" applyBorder="1" applyAlignment="1" applyProtection="1">
      <alignment horizontal="left"/>
      <protection hidden="1"/>
    </xf>
    <xf numFmtId="0" fontId="23" fillId="2" borderId="1" xfId="2" applyNumberFormat="1" applyFont="1" applyFill="1" applyBorder="1" applyAlignment="1" applyProtection="1">
      <alignment horizontal="right"/>
      <protection hidden="1"/>
    </xf>
    <xf numFmtId="0" fontId="18" fillId="2" borderId="1" xfId="2" applyNumberFormat="1" applyFont="1" applyFill="1" applyBorder="1" applyAlignment="1" applyProtection="1">
      <alignment horizontal="center" vertical="top"/>
      <protection hidden="1"/>
    </xf>
    <xf numFmtId="0" fontId="7" fillId="2" borderId="1" xfId="2" applyNumberFormat="1" applyFont="1" applyFill="1" applyBorder="1" applyAlignment="1" applyProtection="1">
      <alignment horizontal="left"/>
      <protection locked="0"/>
    </xf>
    <xf numFmtId="0" fontId="18" fillId="2" borderId="1" xfId="2" applyNumberFormat="1" applyFont="1" applyFill="1" applyBorder="1" applyAlignment="1" applyProtection="1">
      <alignment horizontal="left"/>
      <protection hidden="1"/>
    </xf>
    <xf numFmtId="0" fontId="18" fillId="2" borderId="1" xfId="2" applyNumberFormat="1" applyFont="1" applyFill="1" applyBorder="1" applyAlignment="1" applyProtection="1">
      <alignment horizontal="right" vertical="center"/>
      <protection hidden="1"/>
    </xf>
    <xf numFmtId="0" fontId="7" fillId="2" borderId="1" xfId="2" applyNumberFormat="1" applyFont="1" applyFill="1" applyBorder="1" applyAlignment="1" applyProtection="1">
      <alignment horizontal="left" vertical="center"/>
      <protection hidden="1"/>
    </xf>
    <xf numFmtId="0" fontId="7" fillId="2" borderId="3" xfId="2" applyNumberFormat="1" applyFont="1" applyFill="1" applyBorder="1" applyAlignment="1" applyProtection="1">
      <alignment horizontal="left"/>
      <protection hidden="1"/>
    </xf>
    <xf numFmtId="0" fontId="6" fillId="2" borderId="4" xfId="2" applyNumberFormat="1" applyFont="1" applyFill="1" applyBorder="1" applyAlignment="1" applyProtection="1">
      <alignment horizontal="left"/>
      <protection hidden="1"/>
    </xf>
    <xf numFmtId="0" fontId="18" fillId="2" borderId="1" xfId="2" applyNumberFormat="1" applyFont="1" applyFill="1" applyBorder="1" applyAlignment="1" applyProtection="1">
      <alignment horizontal="right"/>
      <protection hidden="1"/>
    </xf>
    <xf numFmtId="0" fontId="8" fillId="2" borderId="1" xfId="2" applyNumberFormat="1" applyFont="1" applyFill="1" applyBorder="1" applyAlignment="1" applyProtection="1">
      <alignment horizontal="right" vertical="center"/>
      <protection hidden="1"/>
    </xf>
    <xf numFmtId="0" fontId="7" fillId="2" borderId="1" xfId="2" applyNumberFormat="1" applyFont="1" applyFill="1" applyBorder="1" applyAlignment="1" applyProtection="1">
      <alignment horizontal="left" vertical="top"/>
      <protection hidden="1"/>
    </xf>
    <xf numFmtId="0" fontId="18" fillId="4" borderId="15" xfId="2" applyNumberFormat="1" applyFont="1" applyFill="1" applyBorder="1" applyAlignment="1" applyProtection="1">
      <alignment horizontal="right" shrinkToFit="1"/>
      <protection locked="0"/>
    </xf>
    <xf numFmtId="0" fontId="7" fillId="2" borderId="16" xfId="2" applyNumberFormat="1" applyFont="1" applyFill="1" applyBorder="1" applyAlignment="1" applyProtection="1">
      <alignment horizontal="left" shrinkToFit="1"/>
      <protection hidden="1"/>
    </xf>
    <xf numFmtId="0" fontId="18" fillId="3" borderId="15" xfId="2" applyNumberFormat="1" applyFont="1" applyFill="1" applyBorder="1" applyAlignment="1" applyProtection="1">
      <alignment horizontal="right" shrinkToFit="1"/>
      <protection locked="0"/>
    </xf>
    <xf numFmtId="0" fontId="7" fillId="2" borderId="4" xfId="2" applyNumberFormat="1" applyFont="1" applyFill="1" applyBorder="1" applyAlignment="1" applyProtection="1">
      <alignment horizontal="left" shrinkToFit="1"/>
      <protection hidden="1"/>
    </xf>
    <xf numFmtId="0" fontId="23" fillId="2" borderId="1" xfId="2" applyNumberFormat="1" applyFont="1" applyFill="1" applyBorder="1" applyAlignment="1" applyProtection="1">
      <alignment horizontal="right" vertical="center"/>
      <protection hidden="1"/>
    </xf>
    <xf numFmtId="0" fontId="4" fillId="2" borderId="1" xfId="2" applyNumberFormat="1" applyFont="1" applyFill="1" applyBorder="1" applyAlignment="1" applyProtection="1">
      <alignment horizontal="center"/>
      <protection hidden="1"/>
    </xf>
    <xf numFmtId="0" fontId="7" fillId="2" borderId="24" xfId="2" applyNumberFormat="1" applyFont="1" applyFill="1" applyBorder="1" applyAlignment="1" applyProtection="1">
      <alignment horizontal="left"/>
      <protection hidden="1"/>
    </xf>
    <xf numFmtId="0" fontId="6" fillId="2" borderId="3" xfId="2" applyNumberFormat="1" applyFont="1" applyFill="1" applyBorder="1" applyAlignment="1" applyProtection="1">
      <alignment horizontal="left"/>
      <protection locked="0"/>
    </xf>
    <xf numFmtId="0" fontId="7" fillId="2" borderId="3" xfId="2" applyNumberFormat="1" applyFont="1" applyFill="1" applyBorder="1" applyAlignment="1" applyProtection="1">
      <alignment horizontal="left"/>
      <protection locked="0"/>
    </xf>
    <xf numFmtId="0" fontId="6" fillId="2" borderId="4" xfId="2" applyNumberFormat="1" applyFont="1" applyFill="1" applyBorder="1" applyAlignment="1" applyProtection="1">
      <alignment horizontal="left"/>
      <protection locked="0"/>
    </xf>
    <xf numFmtId="0" fontId="6" fillId="2" borderId="19" xfId="2" applyNumberFormat="1" applyFont="1" applyFill="1" applyBorder="1" applyAlignment="1" applyProtection="1">
      <alignment horizontal="left"/>
      <protection hidden="1"/>
    </xf>
    <xf numFmtId="0" fontId="6" fillId="2" borderId="0" xfId="2" applyNumberFormat="1" applyFont="1" applyFill="1" applyBorder="1" applyAlignment="1" applyProtection="1">
      <alignment horizontal="left"/>
      <protection hidden="1"/>
    </xf>
    <xf numFmtId="0" fontId="22" fillId="2" borderId="18" xfId="2" applyNumberFormat="1" applyFont="1" applyFill="1" applyBorder="1" applyAlignment="1" applyProtection="1">
      <alignment horizontal="center" vertical="center"/>
      <protection hidden="1"/>
    </xf>
    <xf numFmtId="0" fontId="22" fillId="2" borderId="19" xfId="2" applyNumberFormat="1" applyFont="1" applyFill="1" applyBorder="1" applyAlignment="1" applyProtection="1">
      <alignment horizontal="center" vertical="center"/>
      <protection hidden="1"/>
    </xf>
    <xf numFmtId="177" fontId="22" fillId="2" borderId="35" xfId="2" applyNumberFormat="1" applyFont="1" applyFill="1" applyBorder="1" applyAlignment="1" applyProtection="1">
      <alignment horizontal="center" vertical="center"/>
      <protection hidden="1"/>
    </xf>
    <xf numFmtId="177" fontId="22" fillId="2" borderId="36" xfId="2" applyNumberFormat="1" applyFont="1" applyFill="1" applyBorder="1" applyAlignment="1" applyProtection="1">
      <alignment horizontal="center" vertical="center"/>
      <protection hidden="1"/>
    </xf>
    <xf numFmtId="0" fontId="30" fillId="2" borderId="13" xfId="2" applyNumberFormat="1" applyFont="1" applyFill="1" applyBorder="1" applyAlignment="1" applyProtection="1">
      <alignment horizontal="center" shrinkToFit="1"/>
      <protection hidden="1"/>
    </xf>
    <xf numFmtId="177" fontId="22" fillId="2" borderId="16" xfId="2" applyNumberFormat="1" applyFont="1" applyFill="1" applyBorder="1" applyAlignment="1" applyProtection="1">
      <alignment horizontal="left"/>
      <protection hidden="1"/>
    </xf>
    <xf numFmtId="0" fontId="6" fillId="2" borderId="15" xfId="2" applyNumberFormat="1" applyFont="1" applyFill="1" applyBorder="1" applyAlignment="1" applyProtection="1">
      <alignment horizontal="center"/>
      <protection hidden="1"/>
    </xf>
    <xf numFmtId="0" fontId="6" fillId="2" borderId="14" xfId="2" applyNumberFormat="1" applyFont="1" applyFill="1" applyBorder="1" applyAlignment="1" applyProtection="1">
      <alignment horizontal="center"/>
      <protection hidden="1"/>
    </xf>
    <xf numFmtId="0" fontId="6" fillId="2" borderId="13" xfId="2" applyNumberFormat="1" applyFont="1" applyFill="1" applyBorder="1" applyAlignment="1" applyProtection="1">
      <alignment horizontal="center"/>
      <protection hidden="1"/>
    </xf>
    <xf numFmtId="0" fontId="6" fillId="2" borderId="3" xfId="2" applyNumberFormat="1" applyFont="1" applyFill="1" applyBorder="1" applyAlignment="1" applyProtection="1">
      <alignment horizontal="center"/>
      <protection hidden="1"/>
    </xf>
    <xf numFmtId="0" fontId="6" fillId="2" borderId="16" xfId="2" applyNumberFormat="1" applyFont="1" applyFill="1" applyBorder="1" applyAlignment="1" applyProtection="1">
      <alignment horizontal="center"/>
      <protection hidden="1"/>
    </xf>
    <xf numFmtId="0" fontId="7" fillId="2" borderId="3" xfId="2" applyNumberFormat="1" applyFont="1" applyFill="1" applyBorder="1" applyAlignment="1" applyProtection="1">
      <alignment horizontal="center"/>
      <protection hidden="1"/>
    </xf>
    <xf numFmtId="0" fontId="10" fillId="2" borderId="37" xfId="2" applyNumberFormat="1" applyFont="1" applyFill="1" applyBorder="1" applyAlignment="1" applyProtection="1">
      <alignment horizontal="center" vertical="center"/>
      <protection locked="0"/>
    </xf>
    <xf numFmtId="0" fontId="6" fillId="2" borderId="38" xfId="2" applyNumberFormat="1" applyFont="1" applyFill="1" applyBorder="1" applyAlignment="1" applyProtection="1">
      <alignment horizontal="center" vertical="center"/>
      <protection hidden="1"/>
    </xf>
    <xf numFmtId="0" fontId="13" fillId="2" borderId="38" xfId="2" applyNumberFormat="1" applyFont="1" applyFill="1" applyBorder="1" applyAlignment="1" applyProtection="1">
      <alignment horizontal="center" vertical="center"/>
      <protection hidden="1"/>
    </xf>
    <xf numFmtId="0" fontId="19" fillId="2" borderId="8" xfId="2" applyNumberFormat="1" applyFont="1" applyFill="1" applyBorder="1" applyAlignment="1" applyProtection="1">
      <alignment horizontal="left"/>
      <protection hidden="1"/>
    </xf>
    <xf numFmtId="0" fontId="20" fillId="2" borderId="8" xfId="2" applyNumberFormat="1" applyFont="1" applyFill="1" applyBorder="1" applyAlignment="1" applyProtection="1">
      <alignment horizontal="left"/>
      <protection hidden="1"/>
    </xf>
    <xf numFmtId="0" fontId="59" fillId="2" borderId="7" xfId="2" applyNumberFormat="1" applyFont="1" applyFill="1" applyBorder="1" applyAlignment="1" applyProtection="1">
      <alignment horizontal="left"/>
      <protection hidden="1"/>
    </xf>
    <xf numFmtId="0" fontId="19" fillId="2" borderId="7" xfId="2" applyNumberFormat="1" applyFont="1" applyFill="1" applyBorder="1" applyAlignment="1" applyProtection="1">
      <alignment horizontal="left"/>
      <protection hidden="1"/>
    </xf>
    <xf numFmtId="0" fontId="18" fillId="2" borderId="39" xfId="2" applyNumberFormat="1" applyFont="1" applyFill="1" applyBorder="1" applyAlignment="1" applyProtection="1">
      <alignment horizontal="center"/>
      <protection hidden="1"/>
    </xf>
    <xf numFmtId="0" fontId="20" fillId="2" borderId="29" xfId="2" applyNumberFormat="1" applyFont="1" applyFill="1" applyBorder="1" applyAlignment="1" applyProtection="1">
      <alignment horizontal="center"/>
      <protection hidden="1"/>
    </xf>
    <xf numFmtId="0" fontId="18" fillId="2" borderId="29" xfId="2" applyNumberFormat="1" applyFont="1" applyFill="1" applyBorder="1" applyAlignment="1" applyProtection="1">
      <alignment horizontal="center"/>
      <protection hidden="1"/>
    </xf>
    <xf numFmtId="49" fontId="62" fillId="2" borderId="40" xfId="2" applyNumberFormat="1" applyFont="1" applyFill="1" applyBorder="1" applyAlignment="1" applyProtection="1">
      <alignment horizontal="left"/>
      <protection hidden="1"/>
    </xf>
    <xf numFmtId="0" fontId="18" fillId="2" borderId="0" xfId="2" applyNumberFormat="1" applyFont="1" applyFill="1" applyBorder="1" applyAlignment="1" applyProtection="1">
      <alignment horizontal="center"/>
      <protection hidden="1"/>
    </xf>
    <xf numFmtId="0" fontId="19" fillId="2" borderId="3" xfId="2" applyNumberFormat="1" applyFont="1" applyFill="1" applyBorder="1" applyAlignment="1" applyProtection="1">
      <alignment horizontal="left"/>
      <protection hidden="1"/>
    </xf>
    <xf numFmtId="0" fontId="19" fillId="2" borderId="10" xfId="2" applyNumberFormat="1" applyFont="1" applyFill="1" applyBorder="1" applyAlignment="1" applyProtection="1">
      <alignment horizontal="left"/>
      <protection hidden="1"/>
    </xf>
    <xf numFmtId="0" fontId="19" fillId="2" borderId="1" xfId="2" applyNumberFormat="1" applyFont="1" applyFill="1" applyBorder="1" applyAlignment="1" applyProtection="1">
      <alignment horizontal="left"/>
      <protection hidden="1"/>
    </xf>
    <xf numFmtId="0" fontId="23" fillId="2" borderId="8" xfId="2" applyNumberFormat="1" applyFont="1" applyFill="1" applyBorder="1" applyAlignment="1" applyProtection="1">
      <alignment horizontal="center" vertical="top"/>
      <protection hidden="1"/>
    </xf>
    <xf numFmtId="0" fontId="18" fillId="2" borderId="8" xfId="2" applyNumberFormat="1" applyFont="1" applyFill="1" applyBorder="1" applyAlignment="1" applyProtection="1">
      <alignment horizontal="center" vertical="top"/>
      <protection hidden="1"/>
    </xf>
    <xf numFmtId="0" fontId="18" fillId="2" borderId="6" xfId="2" applyNumberFormat="1" applyFont="1" applyFill="1" applyBorder="1" applyAlignment="1" applyProtection="1">
      <alignment horizontal="center" vertical="top"/>
      <protection hidden="1"/>
    </xf>
    <xf numFmtId="0" fontId="20" fillId="2" borderId="1" xfId="2" applyNumberFormat="1" applyFont="1" applyFill="1" applyBorder="1" applyAlignment="1" applyProtection="1">
      <alignment horizontal="center" vertical="top"/>
      <protection hidden="1"/>
    </xf>
    <xf numFmtId="0" fontId="18" fillId="2" borderId="1" xfId="2" applyNumberFormat="1" applyFont="1" applyFill="1" applyBorder="1" applyAlignment="1" applyProtection="1">
      <alignment horizontal="left" vertical="top"/>
      <protection hidden="1"/>
    </xf>
    <xf numFmtId="0" fontId="19" fillId="2" borderId="40" xfId="2" applyNumberFormat="1" applyFont="1" applyFill="1" applyBorder="1" applyAlignment="1" applyProtection="1">
      <alignment horizontal="left"/>
      <protection hidden="1"/>
    </xf>
    <xf numFmtId="178" fontId="23" fillId="2" borderId="1" xfId="2" applyNumberFormat="1" applyFont="1" applyFill="1" applyBorder="1" applyAlignment="1" applyProtection="1">
      <alignment horizontal="right" vertical="center" shrinkToFit="1"/>
      <protection hidden="1"/>
    </xf>
    <xf numFmtId="0" fontId="18" fillId="2" borderId="1" xfId="2" applyNumberFormat="1" applyFont="1" applyFill="1" applyBorder="1" applyAlignment="1" applyProtection="1">
      <alignment horizontal="left" vertical="center"/>
      <protection hidden="1"/>
    </xf>
    <xf numFmtId="0" fontId="19" fillId="2" borderId="2" xfId="2" applyNumberFormat="1" applyFont="1" applyFill="1" applyBorder="1" applyAlignment="1" applyProtection="1">
      <alignment horizontal="left"/>
      <protection hidden="1"/>
    </xf>
    <xf numFmtId="0" fontId="18" fillId="2" borderId="1" xfId="2" applyNumberFormat="1" applyFont="1" applyFill="1" applyBorder="1" applyAlignment="1" applyProtection="1">
      <alignment horizontal="right" shrinkToFit="1"/>
      <protection hidden="1"/>
    </xf>
    <xf numFmtId="0" fontId="18" fillId="2" borderId="1" xfId="2" applyNumberFormat="1" applyFont="1" applyFill="1" applyBorder="1" applyAlignment="1" applyProtection="1">
      <alignment horizontal="left" shrinkToFit="1"/>
      <protection hidden="1"/>
    </xf>
    <xf numFmtId="177" fontId="18" fillId="2" borderId="6" xfId="2" applyNumberFormat="1" applyFont="1" applyFill="1" applyBorder="1" applyAlignment="1" applyProtection="1">
      <alignment horizontal="left"/>
      <protection hidden="1"/>
    </xf>
    <xf numFmtId="177" fontId="18" fillId="2" borderId="1" xfId="2" applyNumberFormat="1" applyFont="1" applyFill="1" applyBorder="1" applyAlignment="1" applyProtection="1">
      <alignment horizontal="left"/>
      <protection hidden="1"/>
    </xf>
    <xf numFmtId="0" fontId="19" fillId="2" borderId="6" xfId="2" applyNumberFormat="1" applyFont="1" applyFill="1" applyBorder="1" applyAlignment="1" applyProtection="1">
      <alignment horizontal="left"/>
      <protection hidden="1"/>
    </xf>
    <xf numFmtId="0" fontId="37" fillId="2" borderId="1" xfId="2" applyNumberFormat="1" applyFont="1" applyFill="1" applyBorder="1" applyAlignment="1" applyProtection="1">
      <alignment horizontal="left" vertical="center"/>
      <protection hidden="1"/>
    </xf>
    <xf numFmtId="0" fontId="46" fillId="2" borderId="1" xfId="2" applyNumberFormat="1" applyFont="1" applyFill="1" applyBorder="1" applyAlignment="1" applyProtection="1">
      <alignment horizontal="right"/>
      <protection hidden="1"/>
    </xf>
    <xf numFmtId="0" fontId="37" fillId="2" borderId="1" xfId="2" applyNumberFormat="1" applyFont="1" applyFill="1" applyBorder="1" applyAlignment="1" applyProtection="1">
      <alignment horizontal="right" vertical="center"/>
      <protection hidden="1"/>
    </xf>
    <xf numFmtId="0" fontId="64" fillId="2" borderId="1" xfId="2" applyNumberFormat="1" applyFont="1" applyFill="1" applyBorder="1" applyAlignment="1" applyProtection="1">
      <alignment horizontal="left" shrinkToFit="1"/>
      <protection hidden="1"/>
    </xf>
    <xf numFmtId="0" fontId="65" fillId="2" borderId="1" xfId="2" applyNumberFormat="1" applyFont="1" applyFill="1" applyBorder="1" applyAlignment="1" applyProtection="1">
      <alignment horizontal="left"/>
      <protection hidden="1"/>
    </xf>
    <xf numFmtId="0" fontId="34" fillId="2" borderId="1" xfId="2" applyNumberFormat="1" applyFont="1" applyFill="1" applyBorder="1" applyAlignment="1" applyProtection="1">
      <alignment horizontal="left" vertical="center"/>
      <protection hidden="1"/>
    </xf>
    <xf numFmtId="0" fontId="66" fillId="2" borderId="1" xfId="2" applyNumberFormat="1" applyFont="1" applyFill="1" applyBorder="1" applyAlignment="1" applyProtection="1">
      <alignment horizontal="center"/>
      <protection hidden="1"/>
    </xf>
    <xf numFmtId="0" fontId="23" fillId="2" borderId="1" xfId="2" applyNumberFormat="1" applyFont="1" applyFill="1" applyBorder="1" applyAlignment="1" applyProtection="1">
      <alignment horizontal="left"/>
      <protection hidden="1"/>
    </xf>
    <xf numFmtId="0" fontId="19" fillId="2" borderId="1" xfId="2" applyNumberFormat="1" applyFont="1" applyFill="1" applyBorder="1" applyAlignment="1" applyProtection="1">
      <alignment horizontal="left" shrinkToFit="1"/>
      <protection hidden="1"/>
    </xf>
    <xf numFmtId="0" fontId="31" fillId="2" borderId="1" xfId="2" applyNumberFormat="1" applyFont="1" applyFill="1" applyBorder="1" applyAlignment="1" applyProtection="1">
      <alignment horizontal="left"/>
      <protection hidden="1"/>
    </xf>
    <xf numFmtId="178" fontId="23" fillId="2" borderId="1" xfId="2" applyNumberFormat="1" applyFont="1" applyFill="1" applyBorder="1" applyAlignment="1" applyProtection="1">
      <alignment horizontal="left"/>
      <protection hidden="1"/>
    </xf>
    <xf numFmtId="0" fontId="62" fillId="2" borderId="6" xfId="2" applyNumberFormat="1" applyFont="1" applyFill="1" applyBorder="1" applyAlignment="1" applyProtection="1">
      <alignment horizontal="left"/>
      <protection hidden="1"/>
    </xf>
    <xf numFmtId="178" fontId="23" fillId="2" borderId="1" xfId="2" applyNumberFormat="1" applyFont="1" applyFill="1" applyBorder="1" applyAlignment="1" applyProtection="1">
      <alignment horizontal="right" vertical="center"/>
      <protection hidden="1"/>
    </xf>
    <xf numFmtId="0" fontId="24" fillId="2" borderId="1" xfId="2" applyNumberFormat="1" applyFont="1" applyFill="1" applyBorder="1" applyAlignment="1" applyProtection="1">
      <protection hidden="1"/>
    </xf>
    <xf numFmtId="0" fontId="18" fillId="2" borderId="1" xfId="2" applyNumberFormat="1" applyFont="1" applyFill="1" applyBorder="1" applyAlignment="1" applyProtection="1">
      <protection hidden="1"/>
    </xf>
    <xf numFmtId="0" fontId="46" fillId="2" borderId="1" xfId="2" applyNumberFormat="1" applyFont="1" applyFill="1" applyBorder="1" applyAlignment="1" applyProtection="1">
      <alignment horizontal="left"/>
      <protection hidden="1"/>
    </xf>
    <xf numFmtId="0" fontId="57" fillId="2" borderId="1" xfId="2" applyNumberFormat="1" applyFont="1" applyFill="1" applyBorder="1" applyAlignment="1" applyProtection="1">
      <alignment horizontal="left"/>
      <protection hidden="1"/>
    </xf>
    <xf numFmtId="0" fontId="19" fillId="2" borderId="1" xfId="2" applyNumberFormat="1" applyFont="1" applyFill="1" applyBorder="1" applyAlignment="1" applyProtection="1">
      <alignment horizontal="right"/>
      <protection hidden="1"/>
    </xf>
    <xf numFmtId="0" fontId="34" fillId="2" borderId="1" xfId="2" applyNumberFormat="1" applyFont="1" applyFill="1" applyBorder="1" applyAlignment="1" applyProtection="1">
      <alignment horizontal="left"/>
      <protection hidden="1"/>
    </xf>
    <xf numFmtId="0" fontId="23" fillId="2" borderId="1" xfId="2" applyNumberFormat="1" applyFont="1" applyFill="1" applyBorder="1" applyAlignment="1" applyProtection="1">
      <protection hidden="1"/>
    </xf>
    <xf numFmtId="0" fontId="34" fillId="2" borderId="1" xfId="2" applyNumberFormat="1" applyFont="1" applyFill="1" applyBorder="1" applyAlignment="1" applyProtection="1">
      <alignment horizontal="right" vertical="center"/>
      <protection hidden="1"/>
    </xf>
    <xf numFmtId="0" fontId="14" fillId="2" borderId="1" xfId="2" applyNumberFormat="1" applyFont="1" applyFill="1" applyBorder="1" applyAlignment="1" applyProtection="1">
      <alignment horizontal="right" vertical="center"/>
      <protection hidden="1"/>
    </xf>
    <xf numFmtId="0" fontId="19" fillId="2" borderId="1" xfId="2" applyNumberFormat="1" applyFont="1" applyFill="1" applyBorder="1" applyAlignment="1" applyProtection="1">
      <alignment horizontal="left" vertical="center"/>
      <protection hidden="1"/>
    </xf>
    <xf numFmtId="0" fontId="22" fillId="2" borderId="0" xfId="2" applyFont="1" applyFill="1" applyProtection="1">
      <alignment vertical="center"/>
      <protection locked="0"/>
    </xf>
    <xf numFmtId="0" fontId="31" fillId="2" borderId="1" xfId="2" applyNumberFormat="1" applyFont="1" applyFill="1" applyBorder="1" applyAlignment="1" applyProtection="1">
      <alignment horizontal="left"/>
      <protection locked="0"/>
    </xf>
    <xf numFmtId="0" fontId="19" fillId="2" borderId="1" xfId="2" applyNumberFormat="1" applyFont="1" applyFill="1" applyBorder="1" applyAlignment="1" applyProtection="1">
      <alignment horizontal="left"/>
      <protection locked="0"/>
    </xf>
    <xf numFmtId="0" fontId="23" fillId="2" borderId="3" xfId="2" applyNumberFormat="1" applyFont="1" applyFill="1" applyBorder="1" applyAlignment="1" applyProtection="1">
      <alignment horizontal="left"/>
      <protection locked="0"/>
    </xf>
    <xf numFmtId="0" fontId="19" fillId="2" borderId="3" xfId="2" applyNumberFormat="1" applyFont="1" applyFill="1" applyBorder="1" applyAlignment="1" applyProtection="1">
      <alignment horizontal="left"/>
      <protection locked="0"/>
    </xf>
    <xf numFmtId="0" fontId="18" fillId="2" borderId="8" xfId="2" applyNumberFormat="1" applyFont="1" applyFill="1" applyBorder="1" applyAlignment="1" applyProtection="1">
      <alignment horizontal="center" vertical="top"/>
      <protection locked="0"/>
    </xf>
    <xf numFmtId="0" fontId="19" fillId="2" borderId="8" xfId="2" applyNumberFormat="1" applyFont="1" applyFill="1" applyBorder="1" applyAlignment="1" applyProtection="1">
      <alignment horizontal="left"/>
      <protection locked="0"/>
    </xf>
    <xf numFmtId="0" fontId="26" fillId="2" borderId="6" xfId="2" applyNumberFormat="1" applyFont="1" applyFill="1" applyBorder="1" applyAlignment="1" applyProtection="1">
      <alignment horizontal="left"/>
      <protection locked="0"/>
    </xf>
    <xf numFmtId="0" fontId="26" fillId="2" borderId="1" xfId="2" applyNumberFormat="1" applyFont="1" applyFill="1" applyBorder="1" applyAlignment="1" applyProtection="1">
      <alignment horizontal="left"/>
      <protection locked="0"/>
    </xf>
    <xf numFmtId="0" fontId="31" fillId="2" borderId="5" xfId="2" applyNumberFormat="1" applyFont="1" applyFill="1" applyBorder="1" applyAlignment="1" applyProtection="1">
      <alignment horizontal="left"/>
      <protection locked="0"/>
    </xf>
    <xf numFmtId="0" fontId="19" fillId="2" borderId="6" xfId="2" applyNumberFormat="1" applyFont="1" applyFill="1" applyBorder="1" applyAlignment="1" applyProtection="1">
      <alignment horizontal="left"/>
      <protection locked="0"/>
    </xf>
    <xf numFmtId="0" fontId="19" fillId="2" borderId="1" xfId="2" applyNumberFormat="1" applyFont="1" applyFill="1" applyBorder="1" applyAlignment="1" applyProtection="1">
      <alignment horizontal="right"/>
      <protection locked="0"/>
    </xf>
    <xf numFmtId="0" fontId="46" fillId="2" borderId="1" xfId="2" applyNumberFormat="1" applyFont="1" applyFill="1" applyBorder="1" applyAlignment="1" applyProtection="1">
      <alignment horizontal="left"/>
      <protection locked="0"/>
    </xf>
    <xf numFmtId="0" fontId="19" fillId="2" borderId="5" xfId="2" applyNumberFormat="1" applyFont="1" applyFill="1" applyBorder="1" applyAlignment="1" applyProtection="1">
      <alignment horizontal="left"/>
      <protection locked="0"/>
    </xf>
    <xf numFmtId="0" fontId="23" fillId="2" borderId="6" xfId="2" applyNumberFormat="1" applyFont="1" applyFill="1" applyBorder="1" applyAlignment="1" applyProtection="1">
      <alignment horizontal="center"/>
      <protection locked="0"/>
    </xf>
    <xf numFmtId="0" fontId="21" fillId="2" borderId="1" xfId="2" applyNumberFormat="1" applyFont="1" applyFill="1" applyBorder="1" applyAlignment="1" applyProtection="1">
      <alignment horizontal="center"/>
      <protection locked="0"/>
    </xf>
    <xf numFmtId="0" fontId="18" fillId="2" borderId="1" xfId="2" applyNumberFormat="1" applyFont="1" applyFill="1" applyBorder="1" applyAlignment="1" applyProtection="1">
      <alignment horizontal="center"/>
      <protection locked="0"/>
    </xf>
    <xf numFmtId="0" fontId="23" fillId="2" borderId="40" xfId="2" applyNumberFormat="1" applyFont="1" applyFill="1" applyBorder="1" applyAlignment="1" applyProtection="1">
      <alignment horizontal="center" vertical="top"/>
      <protection locked="0"/>
    </xf>
    <xf numFmtId="0" fontId="21" fillId="2" borderId="8" xfId="2" applyNumberFormat="1" applyFont="1" applyFill="1" applyBorder="1" applyAlignment="1" applyProtection="1">
      <alignment horizontal="center" vertical="top"/>
      <protection locked="0"/>
    </xf>
    <xf numFmtId="0" fontId="19" fillId="2" borderId="1" xfId="2" applyNumberFormat="1" applyFont="1" applyFill="1" applyBorder="1" applyAlignment="1" applyProtection="1">
      <alignment horizontal="left" vertical="center"/>
      <protection locked="0"/>
    </xf>
    <xf numFmtId="0" fontId="7" fillId="2" borderId="1" xfId="2" applyNumberFormat="1" applyFont="1" applyFill="1" applyBorder="1" applyAlignment="1" applyProtection="1">
      <alignment horizontal="left" vertical="center"/>
      <protection locked="0"/>
    </xf>
    <xf numFmtId="0" fontId="19" fillId="2" borderId="2" xfId="2" applyNumberFormat="1" applyFont="1" applyFill="1" applyBorder="1" applyAlignment="1" applyProtection="1">
      <alignment horizontal="left"/>
      <protection locked="0"/>
    </xf>
    <xf numFmtId="0" fontId="1" fillId="2" borderId="0" xfId="3" applyFill="1">
      <alignment vertical="center"/>
    </xf>
    <xf numFmtId="0" fontId="22" fillId="2" borderId="0" xfId="3" applyFont="1" applyFill="1">
      <alignment vertical="center"/>
    </xf>
    <xf numFmtId="0" fontId="4" fillId="2" borderId="0" xfId="3" applyFont="1" applyFill="1" applyAlignment="1" applyProtection="1">
      <alignment horizontal="center" vertical="center" textRotation="180"/>
      <protection locked="0"/>
    </xf>
    <xf numFmtId="0" fontId="1" fillId="2" borderId="0" xfId="3" applyFill="1" applyBorder="1" applyProtection="1">
      <alignment vertical="center"/>
      <protection hidden="1"/>
    </xf>
    <xf numFmtId="0" fontId="1" fillId="2" borderId="0" xfId="3" applyFill="1" applyProtection="1">
      <alignment vertical="center"/>
      <protection hidden="1"/>
    </xf>
    <xf numFmtId="0" fontId="22" fillId="2" borderId="0" xfId="3" applyFont="1" applyFill="1" applyBorder="1" applyProtection="1">
      <alignment vertical="center"/>
      <protection hidden="1"/>
    </xf>
    <xf numFmtId="0" fontId="1" fillId="2" borderId="0" xfId="3" applyFill="1" applyProtection="1">
      <alignment vertical="center"/>
      <protection locked="0"/>
    </xf>
    <xf numFmtId="0" fontId="68" fillId="2" borderId="0" xfId="3" applyFont="1" applyFill="1" applyBorder="1" applyAlignment="1" applyProtection="1">
      <alignment vertical="top"/>
      <protection hidden="1"/>
    </xf>
    <xf numFmtId="0" fontId="69" fillId="2" borderId="0" xfId="3" applyFont="1" applyFill="1" applyBorder="1" applyAlignment="1" applyProtection="1">
      <alignment vertical="top"/>
      <protection hidden="1"/>
    </xf>
    <xf numFmtId="0" fontId="70" fillId="2" borderId="0" xfId="3" applyFont="1" applyFill="1" applyBorder="1" applyProtection="1">
      <alignment vertical="center"/>
      <protection hidden="1"/>
    </xf>
    <xf numFmtId="0" fontId="7" fillId="2" borderId="0" xfId="3" applyFont="1" applyFill="1" applyBorder="1" applyAlignment="1" applyProtection="1">
      <alignment vertical="top"/>
      <protection hidden="1"/>
    </xf>
    <xf numFmtId="0" fontId="10" fillId="2" borderId="41" xfId="3" applyNumberFormat="1" applyFont="1" applyFill="1" applyBorder="1" applyAlignment="1" applyProtection="1">
      <alignment horizontal="center" vertical="center"/>
      <protection hidden="1"/>
    </xf>
    <xf numFmtId="0" fontId="1" fillId="2" borderId="0" xfId="3" applyFill="1" applyAlignment="1" applyProtection="1">
      <alignment wrapText="1"/>
      <protection locked="0"/>
    </xf>
    <xf numFmtId="0" fontId="10" fillId="2" borderId="26" xfId="3" applyNumberFormat="1" applyFont="1" applyFill="1" applyBorder="1" applyAlignment="1" applyProtection="1">
      <alignment horizontal="center" vertical="center"/>
      <protection hidden="1"/>
    </xf>
    <xf numFmtId="0" fontId="10" fillId="2" borderId="33" xfId="3" applyNumberFormat="1" applyFont="1" applyFill="1" applyBorder="1" applyAlignment="1" applyProtection="1">
      <alignment horizontal="center" vertical="center"/>
      <protection locked="0"/>
    </xf>
    <xf numFmtId="0" fontId="6" fillId="2" borderId="34" xfId="3" applyNumberFormat="1" applyFont="1" applyFill="1" applyBorder="1" applyAlignment="1" applyProtection="1">
      <alignment horizontal="left"/>
      <protection locked="0"/>
    </xf>
    <xf numFmtId="0" fontId="6" fillId="2" borderId="20" xfId="3" applyNumberFormat="1" applyFont="1" applyFill="1" applyBorder="1" applyAlignment="1" applyProtection="1">
      <alignment horizontal="left"/>
      <protection locked="0"/>
    </xf>
    <xf numFmtId="0" fontId="6" fillId="2" borderId="21" xfId="3" applyNumberFormat="1" applyFont="1" applyFill="1" applyBorder="1" applyAlignment="1" applyProtection="1">
      <alignment horizontal="left"/>
      <protection locked="0"/>
    </xf>
    <xf numFmtId="0" fontId="6" fillId="2" borderId="5" xfId="3" applyNumberFormat="1" applyFont="1" applyFill="1" applyBorder="1" applyAlignment="1" applyProtection="1">
      <alignment horizontal="left"/>
      <protection locked="0"/>
    </xf>
    <xf numFmtId="0" fontId="6" fillId="2" borderId="1" xfId="3" applyNumberFormat="1" applyFont="1" applyFill="1" applyBorder="1" applyAlignment="1" applyProtection="1">
      <alignment horizontal="left"/>
      <protection locked="0"/>
    </xf>
    <xf numFmtId="0" fontId="7" fillId="2" borderId="1" xfId="3" applyNumberFormat="1" applyFont="1" applyFill="1" applyBorder="1" applyAlignment="1" applyProtection="1">
      <alignment horizontal="left"/>
      <protection locked="0"/>
    </xf>
    <xf numFmtId="0" fontId="7" fillId="2" borderId="1" xfId="3" applyNumberFormat="1" applyFont="1" applyFill="1" applyBorder="1" applyAlignment="1" applyProtection="1">
      <alignment horizontal="left" vertical="top"/>
      <protection locked="0"/>
    </xf>
    <xf numFmtId="0" fontId="1" fillId="2" borderId="5" xfId="3" applyFill="1" applyBorder="1" applyProtection="1">
      <alignment vertical="center"/>
      <protection locked="0"/>
    </xf>
    <xf numFmtId="0" fontId="41" fillId="2" borderId="1" xfId="3" applyNumberFormat="1" applyFont="1" applyFill="1" applyBorder="1" applyAlignment="1" applyProtection="1">
      <alignment horizontal="left"/>
      <protection locked="0"/>
    </xf>
    <xf numFmtId="0" fontId="18" fillId="2" borderId="1" xfId="3" applyNumberFormat="1" applyFont="1" applyFill="1" applyBorder="1" applyAlignment="1" applyProtection="1">
      <alignment horizontal="left"/>
      <protection locked="0"/>
    </xf>
    <xf numFmtId="0" fontId="6" fillId="2" borderId="3" xfId="3" applyNumberFormat="1" applyFont="1" applyFill="1" applyBorder="1" applyAlignment="1" applyProtection="1">
      <alignment horizontal="left"/>
      <protection locked="0"/>
    </xf>
    <xf numFmtId="0" fontId="18" fillId="2" borderId="1" xfId="3" applyNumberFormat="1" applyFont="1" applyFill="1" applyBorder="1" applyAlignment="1" applyProtection="1">
      <alignment horizontal="right" vertical="center"/>
      <protection locked="0"/>
    </xf>
    <xf numFmtId="0" fontId="7" fillId="2" borderId="1" xfId="3" applyNumberFormat="1" applyFont="1" applyFill="1" applyBorder="1" applyAlignment="1" applyProtection="1">
      <alignment horizontal="left" vertical="center"/>
      <protection locked="0"/>
    </xf>
    <xf numFmtId="0" fontId="7" fillId="2" borderId="3" xfId="3" applyNumberFormat="1" applyFont="1" applyFill="1" applyBorder="1" applyAlignment="1" applyProtection="1">
      <alignment horizontal="left"/>
      <protection locked="0"/>
    </xf>
    <xf numFmtId="0" fontId="18" fillId="2" borderId="1" xfId="3" applyNumberFormat="1" applyFont="1" applyFill="1" applyBorder="1" applyAlignment="1" applyProtection="1">
      <alignment horizontal="right"/>
      <protection locked="0"/>
    </xf>
    <xf numFmtId="0" fontId="8" fillId="2" borderId="1" xfId="3" applyNumberFormat="1" applyFont="1" applyFill="1" applyBorder="1" applyAlignment="1" applyProtection="1">
      <alignment horizontal="right" vertical="center"/>
      <protection locked="0"/>
    </xf>
    <xf numFmtId="0" fontId="18" fillId="4" borderId="15" xfId="3" applyNumberFormat="1" applyFont="1" applyFill="1" applyBorder="1" applyAlignment="1" applyProtection="1">
      <alignment horizontal="right" shrinkToFit="1"/>
      <protection locked="0"/>
    </xf>
    <xf numFmtId="0" fontId="18" fillId="3" borderId="15" xfId="3" applyNumberFormat="1" applyFont="1" applyFill="1" applyBorder="1" applyAlignment="1" applyProtection="1">
      <alignment horizontal="right" shrinkToFit="1"/>
      <protection locked="0"/>
    </xf>
    <xf numFmtId="0" fontId="7" fillId="2" borderId="3" xfId="3" applyNumberFormat="1" applyFont="1" applyFill="1" applyBorder="1" applyAlignment="1" applyProtection="1">
      <alignment horizontal="left" vertical="top"/>
      <protection locked="0"/>
    </xf>
    <xf numFmtId="176" fontId="23" fillId="2" borderId="3" xfId="3" applyNumberFormat="1" applyFont="1" applyFill="1" applyBorder="1" applyAlignment="1" applyProtection="1">
      <alignment horizontal="right"/>
      <protection locked="0"/>
    </xf>
    <xf numFmtId="176" fontId="23" fillId="2" borderId="3" xfId="3" applyNumberFormat="1" applyFont="1" applyFill="1" applyBorder="1" applyAlignment="1" applyProtection="1">
      <alignment horizontal="center"/>
      <protection locked="0"/>
    </xf>
    <xf numFmtId="0" fontId="23" fillId="2" borderId="3" xfId="3" applyNumberFormat="1" applyFont="1" applyFill="1" applyBorder="1" applyAlignment="1" applyProtection="1">
      <alignment horizontal="center"/>
      <protection locked="0"/>
    </xf>
    <xf numFmtId="0" fontId="23" fillId="2" borderId="4" xfId="3" applyNumberFormat="1" applyFont="1" applyFill="1" applyBorder="1" applyAlignment="1" applyProtection="1">
      <alignment horizontal="center"/>
      <protection locked="0"/>
    </xf>
    <xf numFmtId="0" fontId="10" fillId="2" borderId="42" xfId="3" applyNumberFormat="1" applyFont="1" applyFill="1" applyBorder="1" applyAlignment="1" applyProtection="1">
      <alignment horizontal="center" vertical="center"/>
      <protection locked="0"/>
    </xf>
    <xf numFmtId="0" fontId="19" fillId="2" borderId="8" xfId="3" applyNumberFormat="1" applyFont="1" applyFill="1" applyBorder="1" applyAlignment="1" applyProtection="1">
      <alignment horizontal="left"/>
      <protection locked="0"/>
    </xf>
    <xf numFmtId="0" fontId="19" fillId="2" borderId="10" xfId="3" applyNumberFormat="1" applyFont="1" applyFill="1" applyBorder="1" applyAlignment="1" applyProtection="1">
      <alignment horizontal="left"/>
      <protection locked="0"/>
    </xf>
    <xf numFmtId="0" fontId="19" fillId="2" borderId="1" xfId="3" applyNumberFormat="1" applyFont="1" applyFill="1" applyBorder="1" applyAlignment="1" applyProtection="1">
      <alignment horizontal="left"/>
      <protection locked="0"/>
    </xf>
    <xf numFmtId="0" fontId="19" fillId="2" borderId="2" xfId="3" applyNumberFormat="1" applyFont="1" applyFill="1" applyBorder="1" applyAlignment="1" applyProtection="1">
      <alignment horizontal="left"/>
      <protection locked="0"/>
    </xf>
    <xf numFmtId="0" fontId="31" fillId="2" borderId="1" xfId="3" applyNumberFormat="1" applyFont="1" applyFill="1" applyBorder="1" applyAlignment="1" applyProtection="1">
      <alignment horizontal="left"/>
      <protection locked="0"/>
    </xf>
    <xf numFmtId="0" fontId="22" fillId="2" borderId="0" xfId="3" applyFont="1" applyFill="1" applyProtection="1">
      <alignment vertical="center"/>
      <protection locked="0"/>
    </xf>
    <xf numFmtId="0" fontId="24" fillId="2" borderId="1" xfId="3" applyNumberFormat="1" applyFont="1" applyFill="1" applyBorder="1" applyAlignment="1" applyProtection="1">
      <alignment horizontal="right"/>
      <protection locked="0"/>
    </xf>
    <xf numFmtId="0" fontId="40" fillId="2" borderId="1" xfId="3" applyNumberFormat="1" applyFont="1" applyFill="1" applyBorder="1" applyAlignment="1" applyProtection="1">
      <alignment horizontal="left" vertical="center"/>
      <protection locked="0"/>
    </xf>
    <xf numFmtId="0" fontId="10" fillId="2" borderId="26" xfId="3" applyNumberFormat="1" applyFont="1" applyFill="1" applyBorder="1" applyAlignment="1" applyProtection="1">
      <alignment horizontal="center" vertical="center"/>
      <protection locked="0"/>
    </xf>
    <xf numFmtId="0" fontId="10" fillId="2" borderId="43" xfId="3" applyNumberFormat="1" applyFont="1" applyFill="1" applyBorder="1" applyAlignment="1" applyProtection="1">
      <alignment horizontal="center" vertical="center"/>
      <protection locked="0"/>
    </xf>
    <xf numFmtId="176" fontId="23" fillId="2" borderId="44" xfId="3" applyNumberFormat="1" applyFont="1" applyFill="1" applyBorder="1" applyAlignment="1" applyProtection="1">
      <alignment horizontal="center"/>
      <protection locked="0"/>
    </xf>
    <xf numFmtId="177" fontId="23" fillId="2" borderId="44" xfId="3" applyNumberFormat="1" applyFont="1" applyFill="1" applyBorder="1" applyAlignment="1" applyProtection="1">
      <alignment horizontal="right" shrinkToFit="1"/>
      <protection locked="0"/>
    </xf>
    <xf numFmtId="181" fontId="4" fillId="2" borderId="45" xfId="3" applyNumberFormat="1" applyFont="1" applyFill="1" applyBorder="1" applyAlignment="1" applyProtection="1">
      <alignment horizontal="center"/>
      <protection locked="0"/>
    </xf>
    <xf numFmtId="0" fontId="19" fillId="2" borderId="34" xfId="3" applyNumberFormat="1" applyFont="1" applyFill="1" applyBorder="1" applyAlignment="1" applyProtection="1">
      <alignment horizontal="left"/>
      <protection locked="0"/>
    </xf>
    <xf numFmtId="0" fontId="20" fillId="2" borderId="20" xfId="3" applyNumberFormat="1" applyFont="1" applyFill="1" applyBorder="1" applyAlignment="1" applyProtection="1">
      <alignment horizontal="left"/>
      <protection locked="0"/>
    </xf>
    <xf numFmtId="0" fontId="23" fillId="2" borderId="20" xfId="3" applyNumberFormat="1" applyFont="1" applyFill="1" applyBorder="1" applyAlignment="1" applyProtection="1">
      <alignment horizontal="center"/>
      <protection locked="0"/>
    </xf>
    <xf numFmtId="0" fontId="18" fillId="2" borderId="20" xfId="3" applyNumberFormat="1" applyFont="1" applyFill="1" applyBorder="1" applyAlignment="1" applyProtection="1">
      <alignment horizontal="center"/>
      <protection locked="0"/>
    </xf>
    <xf numFmtId="0" fontId="59" fillId="2" borderId="20" xfId="3" applyNumberFormat="1" applyFont="1" applyFill="1" applyBorder="1" applyAlignment="1" applyProtection="1">
      <alignment horizontal="left"/>
      <protection locked="0"/>
    </xf>
    <xf numFmtId="0" fontId="19" fillId="2" borderId="20" xfId="3" applyNumberFormat="1" applyFont="1" applyFill="1" applyBorder="1" applyAlignment="1" applyProtection="1">
      <alignment horizontal="left"/>
      <protection locked="0"/>
    </xf>
    <xf numFmtId="0" fontId="20" fillId="2" borderId="20" xfId="3" applyNumberFormat="1" applyFont="1" applyFill="1" applyBorder="1" applyAlignment="1" applyProtection="1">
      <alignment horizontal="center"/>
      <protection locked="0"/>
    </xf>
    <xf numFmtId="49" fontId="62" fillId="2" borderId="20" xfId="3" applyNumberFormat="1" applyFont="1" applyFill="1" applyBorder="1" applyAlignment="1" applyProtection="1">
      <alignment horizontal="left"/>
      <protection locked="0"/>
    </xf>
    <xf numFmtId="181" fontId="4" fillId="2" borderId="22" xfId="3" applyNumberFormat="1" applyFont="1" applyFill="1" applyBorder="1" applyAlignment="1" applyProtection="1">
      <alignment horizontal="center"/>
      <protection locked="0"/>
    </xf>
    <xf numFmtId="0" fontId="23" fillId="2" borderId="8" xfId="3" applyNumberFormat="1" applyFont="1" applyFill="1" applyBorder="1" applyAlignment="1" applyProtection="1">
      <alignment horizontal="left" vertical="center" shrinkToFit="1"/>
      <protection locked="0"/>
    </xf>
    <xf numFmtId="0" fontId="23" fillId="2" borderId="8" xfId="3" applyNumberFormat="1" applyFont="1" applyFill="1" applyBorder="1" applyAlignment="1" applyProtection="1">
      <alignment horizontal="left" shrinkToFit="1"/>
      <protection locked="0"/>
    </xf>
    <xf numFmtId="0" fontId="23" fillId="2" borderId="8" xfId="3" applyNumberFormat="1" applyFont="1" applyFill="1" applyBorder="1" applyAlignment="1" applyProtection="1">
      <alignment horizontal="left"/>
      <protection locked="0"/>
    </xf>
    <xf numFmtId="0" fontId="31" fillId="2" borderId="8" xfId="3" applyNumberFormat="1" applyFont="1" applyFill="1" applyBorder="1" applyAlignment="1" applyProtection="1">
      <alignment horizontal="left"/>
      <protection locked="0"/>
    </xf>
    <xf numFmtId="0" fontId="24" fillId="2" borderId="1" xfId="3" applyNumberFormat="1" applyFont="1" applyFill="1" applyBorder="1" applyAlignment="1" applyProtection="1">
      <alignment horizontal="right" vertical="center" shrinkToFit="1"/>
      <protection locked="0"/>
    </xf>
    <xf numFmtId="0" fontId="23" fillId="2" borderId="1" xfId="3" applyNumberFormat="1" applyFont="1" applyFill="1" applyBorder="1" applyAlignment="1" applyProtection="1">
      <alignment horizontal="left" vertical="center" shrinkToFit="1"/>
      <protection locked="0"/>
    </xf>
    <xf numFmtId="0" fontId="24" fillId="2" borderId="8" xfId="3" applyNumberFormat="1" applyFont="1" applyFill="1" applyBorder="1" applyAlignment="1" applyProtection="1">
      <alignment horizontal="right" vertical="center" shrinkToFit="1"/>
      <protection locked="0"/>
    </xf>
    <xf numFmtId="0" fontId="23" fillId="2" borderId="8" xfId="3" applyNumberFormat="1" applyFont="1" applyFill="1" applyBorder="1" applyAlignment="1" applyProtection="1">
      <alignment horizontal="right"/>
      <protection locked="0"/>
    </xf>
    <xf numFmtId="0" fontId="37" fillId="2" borderId="8" xfId="3" applyNumberFormat="1" applyFont="1" applyFill="1" applyBorder="1" applyAlignment="1" applyProtection="1">
      <alignment horizontal="right" vertical="center"/>
      <protection locked="0"/>
    </xf>
    <xf numFmtId="0" fontId="63" fillId="2" borderId="8" xfId="3" applyNumberFormat="1" applyFont="1" applyFill="1" applyBorder="1" applyAlignment="1" applyProtection="1">
      <alignment horizontal="left" shrinkToFit="1"/>
      <protection locked="0"/>
    </xf>
    <xf numFmtId="0" fontId="63" fillId="2" borderId="10" xfId="3" applyNumberFormat="1" applyFont="1" applyFill="1" applyBorder="1" applyAlignment="1" applyProtection="1">
      <alignment horizontal="left" shrinkToFit="1"/>
      <protection locked="0"/>
    </xf>
    <xf numFmtId="0" fontId="23" fillId="2" borderId="1" xfId="3" applyNumberFormat="1" applyFont="1" applyFill="1" applyBorder="1" applyAlignment="1" applyProtection="1">
      <alignment horizontal="left" shrinkToFit="1"/>
      <protection locked="0"/>
    </xf>
    <xf numFmtId="0" fontId="62" fillId="2" borderId="8" xfId="3" applyNumberFormat="1" applyFont="1" applyFill="1" applyBorder="1" applyAlignment="1" applyProtection="1">
      <alignment horizontal="left"/>
      <protection locked="0"/>
    </xf>
    <xf numFmtId="0" fontId="24" fillId="2" borderId="44" xfId="3" applyNumberFormat="1" applyFont="1" applyFill="1" applyBorder="1" applyAlignment="1" applyProtection="1">
      <alignment horizontal="right" vertical="center" shrinkToFit="1"/>
      <protection locked="0"/>
    </xf>
    <xf numFmtId="0" fontId="62" fillId="2" borderId="1" xfId="3" applyNumberFormat="1" applyFont="1" applyFill="1" applyBorder="1" applyAlignment="1" applyProtection="1">
      <alignment horizontal="left"/>
      <protection locked="0"/>
    </xf>
    <xf numFmtId="0" fontId="1" fillId="0" borderId="0" xfId="3">
      <alignment vertical="center"/>
    </xf>
    <xf numFmtId="0" fontId="22" fillId="0" borderId="0" xfId="3" applyFont="1">
      <alignment vertical="center"/>
    </xf>
    <xf numFmtId="0" fontId="6" fillId="2" borderId="20" xfId="3" applyNumberFormat="1" applyFont="1" applyFill="1" applyBorder="1" applyAlignment="1" applyProtection="1">
      <alignment horizontal="left"/>
      <protection hidden="1"/>
    </xf>
    <xf numFmtId="0" fontId="7" fillId="2" borderId="20" xfId="3" applyNumberFormat="1" applyFont="1" applyFill="1" applyBorder="1" applyAlignment="1" applyProtection="1">
      <alignment horizontal="left"/>
      <protection hidden="1"/>
    </xf>
    <xf numFmtId="0" fontId="6" fillId="2" borderId="22" xfId="3" applyNumberFormat="1" applyFont="1" applyFill="1" applyBorder="1" applyAlignment="1" applyProtection="1">
      <alignment horizontal="left"/>
      <protection hidden="1"/>
    </xf>
    <xf numFmtId="0" fontId="33" fillId="2" borderId="0" xfId="3" applyFont="1" applyFill="1" applyProtection="1">
      <alignment vertical="center"/>
      <protection hidden="1"/>
    </xf>
    <xf numFmtId="0" fontId="6" fillId="2" borderId="5" xfId="3" applyNumberFormat="1" applyFont="1" applyFill="1" applyBorder="1" applyAlignment="1" applyProtection="1">
      <alignment horizontal="left"/>
      <protection hidden="1"/>
    </xf>
    <xf numFmtId="0" fontId="6" fillId="2" borderId="1" xfId="3" applyNumberFormat="1" applyFont="1" applyFill="1" applyBorder="1" applyAlignment="1" applyProtection="1">
      <alignment horizontal="left"/>
      <protection hidden="1"/>
    </xf>
    <xf numFmtId="0" fontId="7" fillId="2" borderId="1" xfId="3" applyNumberFormat="1" applyFont="1" applyFill="1" applyBorder="1" applyAlignment="1" applyProtection="1">
      <alignment horizontal="left"/>
      <protection hidden="1"/>
    </xf>
    <xf numFmtId="0" fontId="6" fillId="2" borderId="2" xfId="3" applyNumberFormat="1" applyFont="1" applyFill="1" applyBorder="1" applyAlignment="1" applyProtection="1">
      <alignment horizontal="left"/>
      <protection hidden="1"/>
    </xf>
    <xf numFmtId="0" fontId="7" fillId="2" borderId="1" xfId="3" applyNumberFormat="1" applyFont="1" applyFill="1" applyBorder="1" applyAlignment="1" applyProtection="1">
      <alignment horizontal="left" vertical="top"/>
      <protection hidden="1"/>
    </xf>
    <xf numFmtId="0" fontId="41" fillId="2" borderId="1" xfId="3" applyNumberFormat="1" applyFont="1" applyFill="1" applyBorder="1" applyAlignment="1" applyProtection="1">
      <alignment horizontal="left"/>
      <protection hidden="1"/>
    </xf>
    <xf numFmtId="0" fontId="41" fillId="2" borderId="1" xfId="3" applyNumberFormat="1" applyFont="1" applyFill="1" applyBorder="1" applyAlignment="1" applyProtection="1">
      <alignment horizontal="left" vertical="top"/>
      <protection hidden="1"/>
    </xf>
    <xf numFmtId="0" fontId="6" fillId="2" borderId="3" xfId="3" applyNumberFormat="1" applyFont="1" applyFill="1" applyBorder="1" applyAlignment="1" applyProtection="1">
      <alignment horizontal="left"/>
      <protection hidden="1"/>
    </xf>
    <xf numFmtId="0" fontId="23" fillId="2" borderId="1" xfId="3" applyNumberFormat="1" applyFont="1" applyFill="1" applyBorder="1" applyAlignment="1" applyProtection="1">
      <alignment horizontal="right"/>
      <protection hidden="1"/>
    </xf>
    <xf numFmtId="0" fontId="18" fillId="2" borderId="1" xfId="3" applyNumberFormat="1" applyFont="1" applyFill="1" applyBorder="1" applyAlignment="1" applyProtection="1">
      <alignment horizontal="left"/>
      <protection hidden="1"/>
    </xf>
    <xf numFmtId="0" fontId="18" fillId="2" borderId="1" xfId="3" applyNumberFormat="1" applyFont="1" applyFill="1" applyBorder="1" applyAlignment="1" applyProtection="1">
      <alignment horizontal="right" vertical="center"/>
      <protection hidden="1"/>
    </xf>
    <xf numFmtId="0" fontId="7" fillId="2" borderId="1" xfId="3" applyNumberFormat="1" applyFont="1" applyFill="1" applyBorder="1" applyAlignment="1" applyProtection="1">
      <alignment horizontal="left" vertical="center"/>
      <protection hidden="1"/>
    </xf>
    <xf numFmtId="0" fontId="7" fillId="2" borderId="3" xfId="3" applyNumberFormat="1" applyFont="1" applyFill="1" applyBorder="1" applyAlignment="1" applyProtection="1">
      <alignment horizontal="left"/>
      <protection hidden="1"/>
    </xf>
    <xf numFmtId="0" fontId="6" fillId="2" borderId="4" xfId="3" applyNumberFormat="1" applyFont="1" applyFill="1" applyBorder="1" applyAlignment="1" applyProtection="1">
      <alignment horizontal="left"/>
      <protection hidden="1"/>
    </xf>
    <xf numFmtId="0" fontId="18" fillId="2" borderId="1" xfId="3" applyNumberFormat="1" applyFont="1" applyFill="1" applyBorder="1" applyAlignment="1" applyProtection="1">
      <alignment horizontal="right"/>
      <protection hidden="1"/>
    </xf>
    <xf numFmtId="0" fontId="7" fillId="2" borderId="16" xfId="3" applyNumberFormat="1" applyFont="1" applyFill="1" applyBorder="1" applyAlignment="1" applyProtection="1">
      <alignment horizontal="left" shrinkToFit="1"/>
      <protection hidden="1"/>
    </xf>
    <xf numFmtId="0" fontId="7" fillId="2" borderId="4" xfId="3" applyNumberFormat="1" applyFont="1" applyFill="1" applyBorder="1" applyAlignment="1" applyProtection="1">
      <alignment horizontal="left" shrinkToFit="1"/>
      <protection hidden="1"/>
    </xf>
    <xf numFmtId="0" fontId="23" fillId="2" borderId="1" xfId="3" applyNumberFormat="1" applyFont="1" applyFill="1" applyBorder="1" applyAlignment="1" applyProtection="1">
      <alignment horizontal="right" vertical="center"/>
      <protection hidden="1"/>
    </xf>
    <xf numFmtId="0" fontId="7" fillId="2" borderId="24" xfId="3" applyNumberFormat="1" applyFont="1" applyFill="1" applyBorder="1" applyAlignment="1" applyProtection="1">
      <alignment horizontal="left"/>
      <protection hidden="1"/>
    </xf>
    <xf numFmtId="0" fontId="23" fillId="2" borderId="3" xfId="3" applyNumberFormat="1" applyFont="1" applyFill="1" applyBorder="1" applyAlignment="1" applyProtection="1">
      <alignment horizontal="center"/>
      <protection hidden="1"/>
    </xf>
    <xf numFmtId="0" fontId="6" fillId="2" borderId="19" xfId="3" applyNumberFormat="1" applyFont="1" applyFill="1" applyBorder="1" applyAlignment="1" applyProtection="1">
      <alignment horizontal="left"/>
      <protection hidden="1"/>
    </xf>
    <xf numFmtId="0" fontId="6" fillId="2" borderId="0" xfId="3" applyNumberFormat="1" applyFont="1" applyFill="1" applyBorder="1" applyAlignment="1" applyProtection="1">
      <alignment horizontal="left"/>
      <protection hidden="1"/>
    </xf>
    <xf numFmtId="0" fontId="22" fillId="2" borderId="18" xfId="3" applyNumberFormat="1" applyFont="1" applyFill="1" applyBorder="1" applyAlignment="1" applyProtection="1">
      <alignment horizontal="center" vertical="center"/>
      <protection hidden="1"/>
    </xf>
    <xf numFmtId="0" fontId="22" fillId="2" borderId="19" xfId="3" applyNumberFormat="1" applyFont="1" applyFill="1" applyBorder="1" applyAlignment="1" applyProtection="1">
      <alignment horizontal="center" vertical="center"/>
      <protection hidden="1"/>
    </xf>
    <xf numFmtId="0" fontId="30" fillId="2" borderId="13" xfId="3" applyNumberFormat="1" applyFont="1" applyFill="1" applyBorder="1" applyAlignment="1" applyProtection="1">
      <alignment horizontal="center" shrinkToFit="1"/>
      <protection hidden="1"/>
    </xf>
    <xf numFmtId="177" fontId="22" fillId="2" borderId="16" xfId="3" applyNumberFormat="1" applyFont="1" applyFill="1" applyBorder="1" applyAlignment="1" applyProtection="1">
      <alignment horizontal="left"/>
      <protection hidden="1"/>
    </xf>
    <xf numFmtId="0" fontId="6" fillId="2" borderId="15" xfId="3" applyNumberFormat="1" applyFont="1" applyFill="1" applyBorder="1" applyAlignment="1" applyProtection="1">
      <alignment horizontal="center"/>
      <protection hidden="1"/>
    </xf>
    <xf numFmtId="0" fontId="6" fillId="2" borderId="14" xfId="3" applyNumberFormat="1" applyFont="1" applyFill="1" applyBorder="1" applyAlignment="1" applyProtection="1">
      <alignment horizontal="center"/>
      <protection hidden="1"/>
    </xf>
    <xf numFmtId="0" fontId="6" fillId="2" borderId="13" xfId="3" applyNumberFormat="1" applyFont="1" applyFill="1" applyBorder="1" applyAlignment="1" applyProtection="1">
      <alignment horizontal="center"/>
      <protection hidden="1"/>
    </xf>
    <xf numFmtId="0" fontId="6" fillId="2" borderId="3" xfId="3" applyNumberFormat="1" applyFont="1" applyFill="1" applyBorder="1" applyAlignment="1" applyProtection="1">
      <alignment horizontal="center"/>
      <protection hidden="1"/>
    </xf>
    <xf numFmtId="0" fontId="6" fillId="2" borderId="16" xfId="3" applyNumberFormat="1" applyFont="1" applyFill="1" applyBorder="1" applyAlignment="1" applyProtection="1">
      <alignment horizontal="center"/>
      <protection hidden="1"/>
    </xf>
    <xf numFmtId="0" fontId="7" fillId="2" borderId="3" xfId="3" applyNumberFormat="1" applyFont="1" applyFill="1" applyBorder="1" applyAlignment="1" applyProtection="1">
      <alignment horizontal="center"/>
      <protection hidden="1"/>
    </xf>
    <xf numFmtId="177" fontId="22" fillId="2" borderId="12" xfId="3" applyNumberFormat="1" applyFont="1" applyFill="1" applyBorder="1" applyAlignment="1" applyProtection="1">
      <alignment horizontal="center" vertical="center"/>
      <protection hidden="1"/>
    </xf>
    <xf numFmtId="177" fontId="22" fillId="2" borderId="1" xfId="3" applyNumberFormat="1" applyFont="1" applyFill="1" applyBorder="1" applyAlignment="1" applyProtection="1">
      <alignment horizontal="center" vertical="center"/>
      <protection hidden="1"/>
    </xf>
    <xf numFmtId="177" fontId="22" fillId="2" borderId="17" xfId="3" applyNumberFormat="1" applyFont="1" applyFill="1" applyBorder="1" applyAlignment="1" applyProtection="1">
      <alignment horizontal="center" vertical="center"/>
      <protection hidden="1"/>
    </xf>
    <xf numFmtId="0" fontId="6" fillId="2" borderId="38" xfId="3" applyNumberFormat="1" applyFont="1" applyFill="1" applyBorder="1" applyAlignment="1" applyProtection="1">
      <alignment horizontal="center" vertical="center"/>
      <protection hidden="1"/>
    </xf>
    <xf numFmtId="0" fontId="13" fillId="2" borderId="38" xfId="3" applyNumberFormat="1" applyFont="1" applyFill="1" applyBorder="1" applyAlignment="1" applyProtection="1">
      <alignment horizontal="center" vertical="center"/>
      <protection hidden="1"/>
    </xf>
    <xf numFmtId="0" fontId="19" fillId="2" borderId="8" xfId="3" applyNumberFormat="1" applyFont="1" applyFill="1" applyBorder="1" applyAlignment="1" applyProtection="1">
      <alignment horizontal="left"/>
      <protection hidden="1"/>
    </xf>
    <xf numFmtId="0" fontId="18" fillId="2" borderId="0" xfId="3" applyNumberFormat="1" applyFont="1" applyFill="1" applyBorder="1" applyAlignment="1" applyProtection="1">
      <alignment horizontal="center"/>
      <protection hidden="1"/>
    </xf>
    <xf numFmtId="0" fontId="19" fillId="2" borderId="3" xfId="3" applyNumberFormat="1" applyFont="1" applyFill="1" applyBorder="1" applyAlignment="1" applyProtection="1">
      <alignment horizontal="left"/>
      <protection hidden="1"/>
    </xf>
    <xf numFmtId="0" fontId="19" fillId="2" borderId="10" xfId="3" applyNumberFormat="1" applyFont="1" applyFill="1" applyBorder="1" applyAlignment="1" applyProtection="1">
      <alignment horizontal="left"/>
      <protection hidden="1"/>
    </xf>
    <xf numFmtId="0" fontId="19" fillId="2" borderId="1" xfId="3" applyNumberFormat="1" applyFont="1" applyFill="1" applyBorder="1" applyAlignment="1" applyProtection="1">
      <alignment horizontal="left"/>
      <protection hidden="1"/>
    </xf>
    <xf numFmtId="0" fontId="23" fillId="2" borderId="8" xfId="3" applyNumberFormat="1" applyFont="1" applyFill="1" applyBorder="1" applyAlignment="1" applyProtection="1">
      <alignment horizontal="center" vertical="top"/>
      <protection hidden="1"/>
    </xf>
    <xf numFmtId="0" fontId="19" fillId="2" borderId="2" xfId="3" applyNumberFormat="1" applyFont="1" applyFill="1" applyBorder="1" applyAlignment="1" applyProtection="1">
      <alignment horizontal="left"/>
      <protection hidden="1"/>
    </xf>
    <xf numFmtId="0" fontId="37" fillId="2" borderId="1" xfId="3" applyNumberFormat="1" applyFont="1" applyFill="1" applyBorder="1" applyAlignment="1" applyProtection="1">
      <alignment horizontal="right" vertical="center"/>
      <protection hidden="1"/>
    </xf>
    <xf numFmtId="0" fontId="23" fillId="2" borderId="1" xfId="3" applyNumberFormat="1" applyFont="1" applyFill="1" applyBorder="1" applyAlignment="1" applyProtection="1">
      <alignment horizontal="left"/>
      <protection hidden="1"/>
    </xf>
    <xf numFmtId="0" fontId="23" fillId="2" borderId="3" xfId="3" applyNumberFormat="1" applyFont="1" applyFill="1" applyBorder="1" applyAlignment="1" applyProtection="1">
      <alignment horizontal="left"/>
      <protection hidden="1"/>
    </xf>
    <xf numFmtId="0" fontId="18" fillId="2" borderId="8" xfId="3" applyNumberFormat="1" applyFont="1" applyFill="1" applyBorder="1" applyAlignment="1" applyProtection="1">
      <alignment horizontal="center" vertical="top"/>
      <protection hidden="1"/>
    </xf>
    <xf numFmtId="0" fontId="19" fillId="2" borderId="1" xfId="3" applyNumberFormat="1" applyFont="1" applyFill="1" applyBorder="1" applyAlignment="1" applyProtection="1">
      <alignment horizontal="left" vertical="center"/>
      <protection hidden="1"/>
    </xf>
    <xf numFmtId="0" fontId="6" fillId="2" borderId="13" xfId="3" applyNumberFormat="1" applyFont="1" applyFill="1" applyBorder="1" applyAlignment="1" applyProtection="1">
      <alignment horizontal="left"/>
      <protection hidden="1"/>
    </xf>
    <xf numFmtId="0" fontId="63" fillId="2" borderId="1" xfId="3" applyNumberFormat="1" applyFont="1" applyFill="1" applyBorder="1" applyAlignment="1" applyProtection="1">
      <alignment horizontal="left" shrinkToFit="1"/>
      <protection hidden="1"/>
    </xf>
    <xf numFmtId="0" fontId="63" fillId="2" borderId="2" xfId="3" applyNumberFormat="1" applyFont="1" applyFill="1" applyBorder="1" applyAlignment="1" applyProtection="1">
      <alignment horizontal="left" shrinkToFit="1"/>
      <protection hidden="1"/>
    </xf>
    <xf numFmtId="0" fontId="6" fillId="2" borderId="46" xfId="3" applyNumberFormat="1" applyFont="1" applyFill="1" applyBorder="1" applyAlignment="1" applyProtection="1">
      <alignment horizontal="left"/>
      <protection hidden="1"/>
    </xf>
    <xf numFmtId="0" fontId="1" fillId="2" borderId="39" xfId="3" applyFill="1" applyBorder="1" applyProtection="1">
      <alignment vertical="center"/>
      <protection hidden="1"/>
    </xf>
    <xf numFmtId="0" fontId="6" fillId="2" borderId="6" xfId="3" applyNumberFormat="1" applyFont="1" applyFill="1" applyBorder="1" applyAlignment="1" applyProtection="1">
      <alignment horizontal="left"/>
      <protection hidden="1"/>
    </xf>
    <xf numFmtId="0" fontId="24" fillId="2" borderId="1" xfId="3" applyNumberFormat="1" applyFont="1" applyFill="1" applyBorder="1" applyAlignment="1" applyProtection="1">
      <alignment horizontal="right"/>
      <protection hidden="1"/>
    </xf>
    <xf numFmtId="0" fontId="40" fillId="2" borderId="1" xfId="3" applyNumberFormat="1" applyFont="1" applyFill="1" applyBorder="1" applyAlignment="1" applyProtection="1">
      <alignment horizontal="left" vertical="center"/>
      <protection hidden="1"/>
    </xf>
    <xf numFmtId="0" fontId="6" fillId="2" borderId="3" xfId="3" applyNumberFormat="1" applyFont="1" applyFill="1" applyBorder="1" applyAlignment="1" applyProtection="1">
      <alignment horizontal="left" shrinkToFit="1"/>
      <protection hidden="1"/>
    </xf>
    <xf numFmtId="0" fontId="74" fillId="2" borderId="1" xfId="3" applyNumberFormat="1" applyFont="1" applyFill="1" applyBorder="1" applyAlignment="1" applyProtection="1">
      <alignment horizontal="right"/>
      <protection hidden="1"/>
    </xf>
    <xf numFmtId="0" fontId="18" fillId="5" borderId="15" xfId="3" applyNumberFormat="1" applyFont="1" applyFill="1" applyBorder="1" applyAlignment="1" applyProtection="1">
      <alignment horizontal="right" shrinkToFit="1"/>
      <protection hidden="1"/>
    </xf>
    <xf numFmtId="0" fontId="7" fillId="2" borderId="3" xfId="3" applyNumberFormat="1" applyFont="1" applyFill="1" applyBorder="1" applyAlignment="1" applyProtection="1">
      <alignment horizontal="left" shrinkToFit="1"/>
      <protection hidden="1"/>
    </xf>
    <xf numFmtId="176" fontId="24" fillId="2" borderId="44" xfId="3" applyNumberFormat="1" applyFont="1" applyFill="1" applyBorder="1" applyAlignment="1" applyProtection="1">
      <alignment horizontal="center" shrinkToFit="1"/>
      <protection hidden="1"/>
    </xf>
    <xf numFmtId="0" fontId="75" fillId="2" borderId="1" xfId="3" applyNumberFormat="1" applyFont="1" applyFill="1" applyBorder="1" applyAlignment="1" applyProtection="1">
      <alignment horizontal="right"/>
      <protection hidden="1"/>
    </xf>
    <xf numFmtId="180" fontId="18" fillId="2" borderId="39" xfId="3" applyNumberFormat="1" applyFont="1" applyFill="1" applyBorder="1" applyAlignment="1" applyProtection="1">
      <alignment horizontal="center" shrinkToFit="1"/>
      <protection hidden="1"/>
    </xf>
    <xf numFmtId="180" fontId="18" fillId="2" borderId="0" xfId="3" applyNumberFormat="1" applyFont="1" applyFill="1" applyBorder="1" applyAlignment="1" applyProtection="1">
      <alignment horizontal="center" shrinkToFit="1"/>
      <protection hidden="1"/>
    </xf>
    <xf numFmtId="180" fontId="18" fillId="2" borderId="0" xfId="3" applyNumberFormat="1" applyFont="1" applyFill="1" applyBorder="1" applyAlignment="1" applyProtection="1">
      <alignment horizontal="right" shrinkToFit="1"/>
      <protection hidden="1"/>
    </xf>
    <xf numFmtId="0" fontId="18" fillId="5" borderId="29" xfId="3" applyNumberFormat="1" applyFont="1" applyFill="1" applyBorder="1" applyAlignment="1" applyProtection="1">
      <alignment horizontal="right" shrinkToFit="1"/>
      <protection hidden="1"/>
    </xf>
    <xf numFmtId="0" fontId="7" fillId="2" borderId="29" xfId="3" applyNumberFormat="1" applyFont="1" applyFill="1" applyBorder="1" applyAlignment="1" applyProtection="1">
      <alignment horizontal="left" shrinkToFit="1"/>
      <protection hidden="1"/>
    </xf>
    <xf numFmtId="0" fontId="7" fillId="2" borderId="29" xfId="3" applyNumberFormat="1" applyFont="1" applyFill="1" applyBorder="1" applyAlignment="1" applyProtection="1">
      <alignment shrinkToFit="1"/>
      <protection hidden="1"/>
    </xf>
    <xf numFmtId="0" fontId="24" fillId="2" borderId="1" xfId="3" applyNumberFormat="1" applyFont="1" applyFill="1" applyBorder="1" applyAlignment="1" applyProtection="1">
      <alignment horizontal="right" vertical="center"/>
      <protection hidden="1"/>
    </xf>
    <xf numFmtId="0" fontId="7" fillId="2" borderId="1" xfId="3" applyNumberFormat="1" applyFont="1" applyFill="1" applyBorder="1" applyAlignment="1" applyProtection="1">
      <alignment shrinkToFit="1"/>
      <protection hidden="1"/>
    </xf>
    <xf numFmtId="176" fontId="77" fillId="2" borderId="44" xfId="3" applyNumberFormat="1" applyFont="1" applyFill="1" applyBorder="1" applyAlignment="1" applyProtection="1">
      <alignment horizontal="center" shrinkToFit="1"/>
      <protection hidden="1"/>
    </xf>
    <xf numFmtId="176" fontId="77" fillId="2" borderId="15" xfId="3" applyNumberFormat="1" applyFont="1" applyFill="1" applyBorder="1" applyAlignment="1" applyProtection="1">
      <alignment horizontal="center" shrinkToFit="1"/>
      <protection hidden="1"/>
    </xf>
    <xf numFmtId="0" fontId="77" fillId="2" borderId="1" xfId="3" applyNumberFormat="1" applyFont="1" applyFill="1" applyBorder="1" applyAlignment="1" applyProtection="1">
      <alignment horizontal="right" vertical="center"/>
      <protection hidden="1"/>
    </xf>
    <xf numFmtId="0" fontId="7" fillId="2" borderId="8" xfId="3" applyNumberFormat="1" applyFont="1" applyFill="1" applyBorder="1" applyAlignment="1" applyProtection="1">
      <alignment shrinkToFit="1"/>
      <protection hidden="1"/>
    </xf>
    <xf numFmtId="176" fontId="77" fillId="2" borderId="47" xfId="3" applyNumberFormat="1" applyFont="1" applyFill="1" applyBorder="1" applyAlignment="1" applyProtection="1">
      <alignment horizontal="center" shrinkToFit="1"/>
      <protection hidden="1"/>
    </xf>
    <xf numFmtId="0" fontId="7" fillId="2" borderId="39" xfId="3" applyNumberFormat="1" applyFont="1" applyFill="1" applyBorder="1" applyAlignment="1" applyProtection="1">
      <alignment horizontal="center"/>
      <protection hidden="1"/>
    </xf>
    <xf numFmtId="0" fontId="7" fillId="2" borderId="0" xfId="3" applyNumberFormat="1" applyFont="1" applyFill="1" applyBorder="1" applyAlignment="1" applyProtection="1">
      <alignment horizontal="center"/>
      <protection hidden="1"/>
    </xf>
    <xf numFmtId="0" fontId="7" fillId="2" borderId="0" xfId="3" applyNumberFormat="1" applyFont="1" applyFill="1" applyBorder="1" applyAlignment="1" applyProtection="1">
      <alignment shrinkToFit="1"/>
      <protection hidden="1"/>
    </xf>
    <xf numFmtId="0" fontId="47" fillId="2" borderId="48" xfId="3" applyNumberFormat="1" applyFont="1" applyFill="1" applyBorder="1" applyAlignment="1" applyProtection="1">
      <alignment horizontal="center" vertical="center"/>
      <protection hidden="1"/>
    </xf>
    <xf numFmtId="0" fontId="6" fillId="2" borderId="29" xfId="3" applyNumberFormat="1" applyFont="1" applyFill="1" applyBorder="1" applyAlignment="1" applyProtection="1">
      <alignment horizontal="center" vertical="center"/>
      <protection hidden="1"/>
    </xf>
    <xf numFmtId="0" fontId="13" fillId="2" borderId="29" xfId="3" applyNumberFormat="1" applyFont="1" applyFill="1" applyBorder="1" applyAlignment="1" applyProtection="1">
      <alignment horizontal="center" vertical="center"/>
      <protection hidden="1"/>
    </xf>
    <xf numFmtId="0" fontId="47" fillId="2" borderId="29" xfId="3" applyNumberFormat="1" applyFont="1" applyFill="1" applyBorder="1" applyAlignment="1" applyProtection="1">
      <alignment horizontal="center" vertical="center"/>
      <protection hidden="1"/>
    </xf>
    <xf numFmtId="0" fontId="47" fillId="2" borderId="49" xfId="3" applyNumberFormat="1" applyFont="1" applyFill="1" applyBorder="1" applyAlignment="1" applyProtection="1">
      <alignment horizontal="center" vertical="center"/>
      <protection hidden="1"/>
    </xf>
    <xf numFmtId="0" fontId="19" fillId="2" borderId="15" xfId="3" applyNumberFormat="1" applyFont="1" applyFill="1" applyBorder="1" applyAlignment="1" applyProtection="1">
      <alignment horizontal="left"/>
      <protection hidden="1"/>
    </xf>
    <xf numFmtId="0" fontId="23" fillId="2" borderId="3" xfId="3" applyNumberFormat="1" applyFont="1" applyFill="1" applyBorder="1" applyAlignment="1" applyProtection="1">
      <alignment horizontal="center" shrinkToFit="1"/>
      <protection hidden="1"/>
    </xf>
    <xf numFmtId="0" fontId="23" fillId="2" borderId="3" xfId="3" applyNumberFormat="1" applyFont="1" applyFill="1" applyBorder="1" applyAlignment="1" applyProtection="1">
      <alignment horizontal="left" shrinkToFit="1"/>
      <protection hidden="1"/>
    </xf>
    <xf numFmtId="0" fontId="20" fillId="2" borderId="3" xfId="3" applyNumberFormat="1" applyFont="1" applyFill="1" applyBorder="1" applyAlignment="1" applyProtection="1">
      <alignment horizontal="center" vertical="top"/>
      <protection hidden="1"/>
    </xf>
    <xf numFmtId="0" fontId="43" fillId="2" borderId="3" xfId="3" applyNumberFormat="1" applyFont="1" applyFill="1" applyBorder="1" applyAlignment="1" applyProtection="1">
      <alignment horizontal="center"/>
      <protection hidden="1"/>
    </xf>
    <xf numFmtId="178" fontId="23" fillId="2" borderId="3" xfId="3" applyNumberFormat="1" applyFont="1" applyFill="1" applyBorder="1" applyAlignment="1" applyProtection="1">
      <alignment horizontal="left" vertical="center" shrinkToFit="1"/>
      <protection hidden="1"/>
    </xf>
    <xf numFmtId="178" fontId="23" fillId="2" borderId="3" xfId="3" applyNumberFormat="1" applyFont="1" applyFill="1" applyBorder="1" applyAlignment="1" applyProtection="1">
      <alignment horizontal="left" shrinkToFit="1"/>
      <protection hidden="1"/>
    </xf>
    <xf numFmtId="178" fontId="23" fillId="2" borderId="4" xfId="3" applyNumberFormat="1" applyFont="1" applyFill="1" applyBorder="1" applyAlignment="1" applyProtection="1">
      <alignment horizontal="left" shrinkToFit="1"/>
      <protection hidden="1"/>
    </xf>
    <xf numFmtId="0" fontId="23" fillId="2" borderId="0" xfId="3" applyNumberFormat="1" applyFont="1" applyFill="1" applyBorder="1" applyAlignment="1" applyProtection="1">
      <alignment horizontal="right"/>
      <protection hidden="1"/>
    </xf>
    <xf numFmtId="0" fontId="23" fillId="2" borderId="0" xfId="3" applyNumberFormat="1" applyFont="1" applyFill="1" applyBorder="1" applyAlignment="1" applyProtection="1">
      <alignment horizontal="center"/>
      <protection hidden="1"/>
    </xf>
    <xf numFmtId="0" fontId="23" fillId="2" borderId="0" xfId="3" applyNumberFormat="1" applyFont="1" applyFill="1" applyBorder="1" applyAlignment="1" applyProtection="1">
      <alignment horizontal="center" shrinkToFit="1"/>
      <protection hidden="1"/>
    </xf>
    <xf numFmtId="0" fontId="23" fillId="2" borderId="8" xfId="3" applyNumberFormat="1" applyFont="1" applyFill="1" applyBorder="1" applyAlignment="1" applyProtection="1">
      <alignment horizontal="left" vertical="center"/>
      <protection hidden="1"/>
    </xf>
    <xf numFmtId="178" fontId="23" fillId="2" borderId="0" xfId="3" applyNumberFormat="1" applyFont="1" applyFill="1" applyBorder="1" applyAlignment="1" applyProtection="1">
      <alignment horizontal="left" shrinkToFit="1"/>
      <protection hidden="1"/>
    </xf>
    <xf numFmtId="178" fontId="23" fillId="2" borderId="50" xfId="3" applyNumberFormat="1" applyFont="1" applyFill="1" applyBorder="1" applyAlignment="1" applyProtection="1">
      <alignment horizontal="left" shrinkToFit="1"/>
      <protection hidden="1"/>
    </xf>
    <xf numFmtId="0" fontId="23" fillId="2" borderId="0" xfId="3" applyNumberFormat="1" applyFont="1" applyFill="1" applyBorder="1" applyAlignment="1" applyProtection="1">
      <alignment horizontal="left" shrinkToFit="1"/>
      <protection hidden="1"/>
    </xf>
    <xf numFmtId="0" fontId="23" fillId="2" borderId="3" xfId="3" applyNumberFormat="1" applyFont="1" applyFill="1" applyBorder="1" applyAlignment="1" applyProtection="1">
      <alignment horizontal="left" vertical="center"/>
      <protection hidden="1"/>
    </xf>
    <xf numFmtId="0" fontId="23" fillId="2" borderId="8" xfId="3" applyNumberFormat="1" applyFont="1" applyFill="1" applyBorder="1" applyAlignment="1" applyProtection="1">
      <alignment horizontal="center" vertical="top" shrinkToFit="1"/>
      <protection hidden="1"/>
    </xf>
    <xf numFmtId="0" fontId="18" fillId="2" borderId="8" xfId="3" applyNumberFormat="1" applyFont="1" applyFill="1" applyBorder="1" applyAlignment="1" applyProtection="1">
      <alignment horizontal="left"/>
      <protection hidden="1"/>
    </xf>
    <xf numFmtId="177" fontId="18" fillId="2" borderId="8" xfId="3" applyNumberFormat="1" applyFont="1" applyFill="1" applyBorder="1" applyAlignment="1" applyProtection="1">
      <alignment horizontal="left"/>
      <protection hidden="1"/>
    </xf>
    <xf numFmtId="0" fontId="43" fillId="2" borderId="8" xfId="3" applyNumberFormat="1" applyFont="1" applyFill="1" applyBorder="1" applyAlignment="1" applyProtection="1">
      <alignment horizontal="center" vertical="top" shrinkToFit="1"/>
      <protection hidden="1"/>
    </xf>
    <xf numFmtId="0" fontId="46" fillId="2" borderId="8" xfId="3" applyNumberFormat="1" applyFont="1" applyFill="1" applyBorder="1" applyAlignment="1" applyProtection="1">
      <alignment horizontal="right"/>
      <protection hidden="1"/>
    </xf>
    <xf numFmtId="179" fontId="63" fillId="2" borderId="10" xfId="3" applyNumberFormat="1" applyFont="1" applyFill="1" applyBorder="1" applyAlignment="1" applyProtection="1">
      <alignment horizontal="left" vertical="center"/>
      <protection hidden="1"/>
    </xf>
    <xf numFmtId="0" fontId="23" fillId="2" borderId="3" xfId="3" applyNumberFormat="1" applyFont="1" applyFill="1" applyBorder="1" applyAlignment="1" applyProtection="1">
      <alignment horizontal="left" vertical="center" shrinkToFit="1"/>
      <protection hidden="1"/>
    </xf>
    <xf numFmtId="0" fontId="57" fillId="2" borderId="3" xfId="3" applyNumberFormat="1" applyFont="1" applyFill="1" applyBorder="1" applyAlignment="1" applyProtection="1">
      <alignment horizontal="right"/>
      <protection hidden="1"/>
    </xf>
    <xf numFmtId="0" fontId="23" fillId="2" borderId="0" xfId="3" applyNumberFormat="1" applyFont="1" applyFill="1" applyBorder="1" applyAlignment="1" applyProtection="1">
      <alignment horizontal="left"/>
      <protection hidden="1"/>
    </xf>
    <xf numFmtId="0" fontId="65" fillId="2" borderId="3" xfId="3" applyNumberFormat="1" applyFont="1" applyFill="1" applyBorder="1" applyAlignment="1" applyProtection="1">
      <alignment horizontal="left"/>
      <protection hidden="1"/>
    </xf>
    <xf numFmtId="0" fontId="19" fillId="2" borderId="4" xfId="3" applyNumberFormat="1" applyFont="1" applyFill="1" applyBorder="1" applyAlignment="1" applyProtection="1">
      <alignment horizontal="left"/>
      <protection hidden="1"/>
    </xf>
    <xf numFmtId="0" fontId="19" fillId="2" borderId="0" xfId="3" applyNumberFormat="1" applyFont="1" applyFill="1" applyBorder="1" applyAlignment="1" applyProtection="1">
      <alignment horizontal="left"/>
      <protection hidden="1"/>
    </xf>
    <xf numFmtId="0" fontId="23" fillId="2" borderId="8" xfId="3" applyNumberFormat="1" applyFont="1" applyFill="1" applyBorder="1" applyAlignment="1" applyProtection="1">
      <alignment horizontal="left" vertical="center" shrinkToFit="1"/>
      <protection hidden="1"/>
    </xf>
    <xf numFmtId="0" fontId="23" fillId="2" borderId="0" xfId="3" applyNumberFormat="1" applyFont="1" applyFill="1" applyBorder="1" applyAlignment="1" applyProtection="1">
      <alignment horizontal="left" vertical="center" shrinkToFit="1"/>
      <protection hidden="1"/>
    </xf>
    <xf numFmtId="0" fontId="18" fillId="2" borderId="0" xfId="3" applyNumberFormat="1" applyFont="1" applyFill="1" applyBorder="1" applyAlignment="1" applyProtection="1">
      <alignment horizontal="center" vertical="top"/>
      <protection hidden="1"/>
    </xf>
    <xf numFmtId="0" fontId="19" fillId="2" borderId="50" xfId="3" applyNumberFormat="1" applyFont="1" applyFill="1" applyBorder="1" applyAlignment="1" applyProtection="1">
      <alignment horizontal="left"/>
      <protection hidden="1"/>
    </xf>
    <xf numFmtId="0" fontId="19" fillId="2" borderId="51" xfId="3" applyNumberFormat="1" applyFont="1" applyFill="1" applyBorder="1" applyAlignment="1" applyProtection="1">
      <alignment horizontal="left"/>
      <protection hidden="1"/>
    </xf>
    <xf numFmtId="0" fontId="23" fillId="2" borderId="8" xfId="3" applyNumberFormat="1" applyFont="1" applyFill="1" applyBorder="1" applyAlignment="1" applyProtection="1">
      <alignment horizontal="left" shrinkToFit="1"/>
      <protection hidden="1"/>
    </xf>
    <xf numFmtId="0" fontId="57" fillId="2" borderId="8" xfId="3" applyNumberFormat="1" applyFont="1" applyFill="1" applyBorder="1" applyAlignment="1" applyProtection="1">
      <protection hidden="1"/>
    </xf>
    <xf numFmtId="0" fontId="23" fillId="2" borderId="8" xfId="3" applyNumberFormat="1" applyFont="1" applyFill="1" applyBorder="1" applyAlignment="1" applyProtection="1">
      <alignment horizontal="left"/>
      <protection hidden="1"/>
    </xf>
    <xf numFmtId="0" fontId="65" fillId="2" borderId="8" xfId="3" applyNumberFormat="1" applyFont="1" applyFill="1" applyBorder="1" applyAlignment="1" applyProtection="1">
      <alignment horizontal="left"/>
      <protection hidden="1"/>
    </xf>
    <xf numFmtId="0" fontId="66" fillId="2" borderId="3" xfId="3" applyNumberFormat="1" applyFont="1" applyFill="1" applyBorder="1" applyAlignment="1" applyProtection="1">
      <alignment horizontal="center"/>
      <protection hidden="1"/>
    </xf>
    <xf numFmtId="0" fontId="19" fillId="2" borderId="3" xfId="3" applyNumberFormat="1" applyFont="1" applyFill="1" applyBorder="1" applyAlignment="1" applyProtection="1">
      <alignment horizontal="left" shrinkToFit="1"/>
      <protection hidden="1"/>
    </xf>
    <xf numFmtId="177" fontId="19" fillId="2" borderId="3" xfId="3" applyNumberFormat="1" applyFont="1" applyFill="1" applyBorder="1" applyAlignment="1" applyProtection="1">
      <alignment horizontal="center"/>
      <protection hidden="1"/>
    </xf>
    <xf numFmtId="177" fontId="23" fillId="2" borderId="3" xfId="3" applyNumberFormat="1" applyFont="1" applyFill="1" applyBorder="1" applyAlignment="1" applyProtection="1">
      <alignment horizontal="right"/>
      <protection hidden="1"/>
    </xf>
    <xf numFmtId="0" fontId="24" fillId="2" borderId="0" xfId="3" applyNumberFormat="1" applyFont="1" applyFill="1" applyBorder="1" applyAlignment="1" applyProtection="1">
      <alignment horizontal="right" vertical="center" shrinkToFit="1"/>
      <protection hidden="1"/>
    </xf>
    <xf numFmtId="0" fontId="31" fillId="2" borderId="8" xfId="3" applyNumberFormat="1" applyFont="1" applyFill="1" applyBorder="1" applyAlignment="1" applyProtection="1">
      <alignment horizontal="left"/>
      <protection hidden="1"/>
    </xf>
    <xf numFmtId="0" fontId="31" fillId="2" borderId="0" xfId="3" applyNumberFormat="1" applyFont="1" applyFill="1" applyBorder="1" applyAlignment="1" applyProtection="1">
      <alignment horizontal="left"/>
      <protection hidden="1"/>
    </xf>
    <xf numFmtId="0" fontId="31" fillId="2" borderId="51" xfId="3" applyNumberFormat="1" applyFont="1" applyFill="1" applyBorder="1" applyAlignment="1" applyProtection="1">
      <alignment horizontal="left"/>
      <protection hidden="1"/>
    </xf>
    <xf numFmtId="178" fontId="23" fillId="2" borderId="8" xfId="3" applyNumberFormat="1" applyFont="1" applyFill="1" applyBorder="1" applyAlignment="1" applyProtection="1">
      <alignment horizontal="left" vertical="center"/>
      <protection hidden="1"/>
    </xf>
    <xf numFmtId="178" fontId="23" fillId="2" borderId="8" xfId="3" applyNumberFormat="1" applyFont="1" applyFill="1" applyBorder="1" applyAlignment="1" applyProtection="1">
      <alignment horizontal="left" vertical="center" shrinkToFit="1"/>
      <protection hidden="1"/>
    </xf>
    <xf numFmtId="178" fontId="23" fillId="2" borderId="10" xfId="3" applyNumberFormat="1" applyFont="1" applyFill="1" applyBorder="1" applyAlignment="1" applyProtection="1">
      <alignment horizontal="left" vertical="center" shrinkToFit="1"/>
      <protection hidden="1"/>
    </xf>
    <xf numFmtId="0" fontId="19" fillId="2" borderId="44" xfId="3" applyNumberFormat="1" applyFont="1" applyFill="1" applyBorder="1" applyAlignment="1" applyProtection="1">
      <alignment horizontal="left"/>
      <protection hidden="1"/>
    </xf>
    <xf numFmtId="0" fontId="24" fillId="2" borderId="1" xfId="3" applyNumberFormat="1" applyFont="1" applyFill="1" applyBorder="1" applyAlignment="1" applyProtection="1">
      <alignment horizontal="right" vertical="center" shrinkToFit="1"/>
      <protection hidden="1"/>
    </xf>
    <xf numFmtId="0" fontId="23" fillId="2" borderId="1" xfId="3" applyNumberFormat="1" applyFont="1" applyFill="1" applyBorder="1" applyAlignment="1" applyProtection="1">
      <alignment horizontal="left" vertical="center" shrinkToFit="1"/>
      <protection hidden="1"/>
    </xf>
    <xf numFmtId="0" fontId="19" fillId="2" borderId="1" xfId="3" applyNumberFormat="1" applyFont="1" applyFill="1" applyBorder="1" applyAlignment="1" applyProtection="1">
      <alignment horizontal="left" vertical="center" shrinkToFit="1"/>
      <protection hidden="1"/>
    </xf>
    <xf numFmtId="0" fontId="24" fillId="2" borderId="1" xfId="3" applyNumberFormat="1" applyFont="1" applyFill="1" applyBorder="1" applyAlignment="1" applyProtection="1">
      <alignment horizontal="left" vertical="center"/>
      <protection hidden="1"/>
    </xf>
    <xf numFmtId="0" fontId="19" fillId="2" borderId="2" xfId="3" applyNumberFormat="1" applyFont="1" applyFill="1" applyBorder="1" applyAlignment="1" applyProtection="1">
      <alignment horizontal="left" vertical="center" shrinkToFit="1"/>
      <protection hidden="1"/>
    </xf>
    <xf numFmtId="0" fontId="23" fillId="2" borderId="1" xfId="3" applyNumberFormat="1" applyFont="1" applyFill="1" applyBorder="1" applyAlignment="1" applyProtection="1">
      <alignment horizontal="left" shrinkToFit="1"/>
      <protection hidden="1"/>
    </xf>
    <xf numFmtId="0" fontId="24" fillId="2" borderId="1" xfId="3" applyNumberFormat="1" applyFont="1" applyFill="1" applyBorder="1" applyAlignment="1" applyProtection="1">
      <alignment horizontal="left" shrinkToFit="1"/>
      <protection hidden="1"/>
    </xf>
    <xf numFmtId="0" fontId="62" fillId="2" borderId="0" xfId="3" applyNumberFormat="1" applyFont="1" applyFill="1" applyBorder="1" applyAlignment="1" applyProtection="1">
      <alignment horizontal="left"/>
      <protection hidden="1"/>
    </xf>
    <xf numFmtId="0" fontId="18" fillId="2" borderId="8" xfId="3" applyNumberFormat="1" applyFont="1" applyFill="1" applyBorder="1" applyAlignment="1" applyProtection="1">
      <alignment horizontal="center"/>
      <protection hidden="1"/>
    </xf>
    <xf numFmtId="0" fontId="18" fillId="2" borderId="3" xfId="3" applyNumberFormat="1" applyFont="1" applyFill="1" applyBorder="1" applyAlignment="1" applyProtection="1">
      <alignment horizontal="center"/>
      <protection hidden="1"/>
    </xf>
    <xf numFmtId="0" fontId="21" fillId="2" borderId="0" xfId="3" applyNumberFormat="1" applyFont="1" applyFill="1" applyBorder="1" applyAlignment="1" applyProtection="1">
      <alignment horizontal="center"/>
      <protection hidden="1"/>
    </xf>
    <xf numFmtId="0" fontId="34" fillId="2" borderId="3" xfId="2" applyNumberFormat="1" applyFont="1" applyFill="1" applyBorder="1" applyAlignment="1" applyProtection="1">
      <alignment horizontal="left"/>
      <protection hidden="1"/>
    </xf>
    <xf numFmtId="0" fontId="19" fillId="2" borderId="3" xfId="2" applyNumberFormat="1" applyFont="1" applyFill="1" applyBorder="1" applyAlignment="1" applyProtection="1">
      <alignment horizontal="left" vertical="center"/>
      <protection hidden="1"/>
    </xf>
    <xf numFmtId="0" fontId="19" fillId="2" borderId="13" xfId="2" applyNumberFormat="1" applyFont="1" applyFill="1" applyBorder="1" applyAlignment="1" applyProtection="1">
      <alignment horizontal="left"/>
      <protection locked="0"/>
    </xf>
    <xf numFmtId="0" fontId="19" fillId="2" borderId="3" xfId="2" applyNumberFormat="1" applyFont="1" applyFill="1" applyBorder="1" applyAlignment="1" applyProtection="1">
      <alignment horizontal="left" vertical="center"/>
      <protection locked="0"/>
    </xf>
    <xf numFmtId="0" fontId="7" fillId="2" borderId="3" xfId="2" applyNumberFormat="1" applyFont="1" applyFill="1" applyBorder="1" applyAlignment="1" applyProtection="1">
      <alignment horizontal="left" vertical="center"/>
      <protection locked="0"/>
    </xf>
    <xf numFmtId="0" fontId="19" fillId="2" borderId="14" xfId="2" applyNumberFormat="1" applyFont="1" applyFill="1" applyBorder="1" applyAlignment="1" applyProtection="1">
      <alignment horizontal="left"/>
      <protection locked="0"/>
    </xf>
    <xf numFmtId="0" fontId="19" fillId="2" borderId="4" xfId="2" applyNumberFormat="1" applyFont="1" applyFill="1" applyBorder="1" applyAlignment="1" applyProtection="1">
      <alignment horizontal="left"/>
      <protection hidden="1"/>
    </xf>
    <xf numFmtId="0" fontId="6" fillId="2" borderId="48" xfId="2" applyNumberFormat="1" applyFont="1" applyFill="1" applyBorder="1" applyAlignment="1" applyProtection="1">
      <alignment horizontal="left"/>
      <protection locked="0"/>
    </xf>
    <xf numFmtId="0" fontId="6" fillId="2" borderId="29" xfId="2" applyNumberFormat="1" applyFont="1" applyFill="1" applyBorder="1" applyAlignment="1" applyProtection="1">
      <alignment horizontal="left"/>
      <protection locked="0"/>
    </xf>
    <xf numFmtId="0" fontId="7" fillId="2" borderId="29" xfId="2" applyNumberFormat="1" applyFont="1" applyFill="1" applyBorder="1" applyAlignment="1" applyProtection="1">
      <alignment horizontal="left"/>
      <protection locked="0"/>
    </xf>
    <xf numFmtId="0" fontId="6" fillId="2" borderId="30" xfId="2" applyNumberFormat="1" applyFont="1" applyFill="1" applyBorder="1" applyAlignment="1" applyProtection="1">
      <alignment horizontal="left"/>
      <protection locked="0"/>
    </xf>
    <xf numFmtId="0" fontId="6" fillId="2" borderId="48" xfId="2" applyNumberFormat="1" applyFont="1" applyFill="1" applyBorder="1" applyAlignment="1" applyProtection="1">
      <alignment horizontal="left"/>
      <protection hidden="1"/>
    </xf>
    <xf numFmtId="0" fontId="6" fillId="2" borderId="29" xfId="2" applyNumberFormat="1" applyFont="1" applyFill="1" applyBorder="1" applyAlignment="1" applyProtection="1">
      <alignment horizontal="left"/>
      <protection hidden="1"/>
    </xf>
    <xf numFmtId="0" fontId="7" fillId="2" borderId="29" xfId="2" applyNumberFormat="1" applyFont="1" applyFill="1" applyBorder="1" applyAlignment="1" applyProtection="1">
      <alignment horizontal="left"/>
      <protection hidden="1"/>
    </xf>
    <xf numFmtId="0" fontId="6" fillId="2" borderId="30" xfId="2" applyNumberFormat="1" applyFont="1" applyFill="1" applyBorder="1" applyAlignment="1" applyProtection="1">
      <alignment horizontal="left"/>
      <protection hidden="1"/>
    </xf>
    <xf numFmtId="177" fontId="22" fillId="2" borderId="3" xfId="2" applyNumberFormat="1" applyFont="1" applyFill="1" applyBorder="1" applyAlignment="1" applyProtection="1">
      <alignment horizontal="center" vertical="center"/>
      <protection hidden="1"/>
    </xf>
    <xf numFmtId="0" fontId="29" fillId="2" borderId="52" xfId="2" applyNumberFormat="1" applyFont="1" applyFill="1" applyBorder="1" applyAlignment="1" applyProtection="1">
      <alignment horizontal="center" vertical="center"/>
      <protection locked="0"/>
    </xf>
    <xf numFmtId="0" fontId="29" fillId="2" borderId="53" xfId="2" applyNumberFormat="1" applyFont="1" applyFill="1" applyBorder="1" applyAlignment="1" applyProtection="1">
      <alignment horizontal="center" vertical="center"/>
      <protection locked="0"/>
    </xf>
    <xf numFmtId="177" fontId="22" fillId="2" borderId="53" xfId="2" applyNumberFormat="1" applyFont="1" applyFill="1" applyBorder="1" applyAlignment="1" applyProtection="1">
      <alignment horizontal="center" vertical="center"/>
      <protection locked="0"/>
    </xf>
    <xf numFmtId="0" fontId="38" fillId="2" borderId="53" xfId="2" applyNumberFormat="1" applyFont="1" applyFill="1" applyBorder="1" applyAlignment="1" applyProtection="1">
      <alignment horizontal="center" vertical="top"/>
      <protection locked="0"/>
    </xf>
    <xf numFmtId="0" fontId="45" fillId="2" borderId="53" xfId="2" applyNumberFormat="1" applyFont="1" applyFill="1" applyBorder="1" applyAlignment="1" applyProtection="1">
      <alignment horizontal="center" vertical="center" wrapText="1"/>
      <protection locked="0"/>
    </xf>
    <xf numFmtId="0" fontId="18" fillId="2" borderId="53" xfId="2" applyNumberFormat="1" applyFont="1" applyFill="1" applyBorder="1" applyAlignment="1" applyProtection="1">
      <alignment horizontal="right" vertical="center" shrinkToFit="1"/>
      <protection locked="0"/>
    </xf>
    <xf numFmtId="0" fontId="41" fillId="2" borderId="53" xfId="2" applyNumberFormat="1" applyFont="1" applyFill="1" applyBorder="1" applyAlignment="1" applyProtection="1">
      <alignment horizontal="center" vertical="center"/>
      <protection locked="0"/>
    </xf>
    <xf numFmtId="0" fontId="41" fillId="2" borderId="54" xfId="2" applyNumberFormat="1" applyFont="1" applyFill="1" applyBorder="1" applyAlignment="1" applyProtection="1">
      <alignment horizontal="center" vertical="center"/>
      <protection locked="0"/>
    </xf>
    <xf numFmtId="0" fontId="19" fillId="2" borderId="55" xfId="3" applyNumberFormat="1" applyFont="1" applyFill="1" applyBorder="1" applyAlignment="1" applyProtection="1">
      <alignment horizontal="left"/>
      <protection locked="0"/>
    </xf>
    <xf numFmtId="0" fontId="13" fillId="2" borderId="7" xfId="3" applyNumberFormat="1" applyFont="1" applyFill="1" applyBorder="1" applyAlignment="1" applyProtection="1">
      <alignment horizontal="right"/>
      <protection locked="0"/>
    </xf>
    <xf numFmtId="0" fontId="23" fillId="2" borderId="7" xfId="3" applyNumberFormat="1" applyFont="1" applyFill="1" applyBorder="1" applyAlignment="1" applyProtection="1">
      <alignment horizontal="center"/>
      <protection locked="0"/>
    </xf>
    <xf numFmtId="0" fontId="70" fillId="2" borderId="7" xfId="3" applyNumberFormat="1" applyFont="1" applyFill="1" applyBorder="1" applyAlignment="1" applyProtection="1">
      <alignment horizontal="center"/>
      <protection locked="0"/>
    </xf>
    <xf numFmtId="0" fontId="23" fillId="2" borderId="7" xfId="3" applyNumberFormat="1" applyFont="1" applyFill="1" applyBorder="1" applyAlignment="1" applyProtection="1">
      <alignment horizontal="left"/>
      <protection locked="0"/>
    </xf>
    <xf numFmtId="0" fontId="75" fillId="2" borderId="7" xfId="3" applyNumberFormat="1" applyFont="1" applyFill="1" applyBorder="1" applyAlignment="1" applyProtection="1">
      <alignment horizontal="left"/>
      <protection locked="0"/>
    </xf>
    <xf numFmtId="0" fontId="18" fillId="2" borderId="7" xfId="3" applyNumberFormat="1" applyFont="1" applyFill="1" applyBorder="1" applyAlignment="1" applyProtection="1">
      <alignment horizontal="center" vertical="top"/>
      <protection locked="0"/>
    </xf>
    <xf numFmtId="0" fontId="63" fillId="2" borderId="7" xfId="3" applyNumberFormat="1" applyFont="1" applyFill="1" applyBorder="1" applyAlignment="1" applyProtection="1">
      <alignment horizontal="left" shrinkToFit="1"/>
      <protection locked="0"/>
    </xf>
    <xf numFmtId="0" fontId="63" fillId="2" borderId="56" xfId="3" applyNumberFormat="1" applyFont="1" applyFill="1" applyBorder="1" applyAlignment="1" applyProtection="1">
      <alignment horizontal="left" shrinkToFit="1"/>
      <protection locked="0"/>
    </xf>
    <xf numFmtId="177" fontId="18" fillId="4" borderId="57" xfId="2" applyNumberFormat="1" applyFont="1" applyFill="1" applyBorder="1" applyAlignment="1" applyProtection="1">
      <alignment horizontal="center"/>
      <protection locked="0"/>
    </xf>
    <xf numFmtId="177" fontId="18" fillId="4" borderId="57" xfId="3" applyNumberFormat="1" applyFont="1" applyFill="1" applyBorder="1" applyAlignment="1" applyProtection="1">
      <alignment horizontal="center"/>
      <protection hidden="1"/>
    </xf>
    <xf numFmtId="0" fontId="7" fillId="2" borderId="1" xfId="0" applyNumberFormat="1" applyFont="1" applyFill="1" applyBorder="1" applyAlignment="1" applyProtection="1">
      <alignment horizontal="right" vertical="top"/>
      <protection hidden="1"/>
    </xf>
    <xf numFmtId="0" fontId="14" fillId="2" borderId="1" xfId="0" applyNumberFormat="1" applyFont="1" applyFill="1" applyBorder="1" applyAlignment="1" applyProtection="1">
      <alignment horizontal="right"/>
      <protection hidden="1"/>
    </xf>
    <xf numFmtId="177" fontId="23" fillId="3" borderId="57" xfId="0" applyNumberFormat="1" applyFont="1" applyFill="1" applyBorder="1" applyAlignment="1" applyProtection="1">
      <alignment horizontal="center"/>
      <protection locked="0"/>
    </xf>
    <xf numFmtId="0" fontId="18" fillId="2" borderId="23" xfId="0" applyNumberFormat="1" applyFont="1" applyFill="1" applyBorder="1" applyAlignment="1" applyProtection="1">
      <alignment horizontal="center" shrinkToFit="1"/>
      <protection hidden="1"/>
    </xf>
    <xf numFmtId="0" fontId="4" fillId="2" borderId="0" xfId="0" applyFont="1" applyFill="1" applyAlignment="1" applyProtection="1">
      <alignment horizontal="center" vertical="center" textRotation="90"/>
      <protection hidden="1"/>
    </xf>
    <xf numFmtId="14" fontId="16" fillId="2" borderId="0" xfId="0" applyNumberFormat="1" applyFont="1" applyFill="1" applyBorder="1" applyAlignment="1" applyProtection="1">
      <alignment horizontal="left"/>
      <protection hidden="1"/>
    </xf>
    <xf numFmtId="0" fontId="13" fillId="2" borderId="38" xfId="0" applyNumberFormat="1" applyFont="1" applyFill="1" applyBorder="1" applyAlignment="1" applyProtection="1">
      <alignment horizontal="center" vertical="center"/>
      <protection hidden="1"/>
    </xf>
    <xf numFmtId="0" fontId="6" fillId="2" borderId="38" xfId="0" applyNumberFormat="1" applyFont="1" applyFill="1" applyBorder="1" applyAlignment="1" applyProtection="1">
      <alignment horizontal="center" vertical="center"/>
      <protection hidden="1"/>
    </xf>
    <xf numFmtId="0" fontId="6" fillId="2" borderId="86" xfId="0" applyNumberFormat="1" applyFont="1" applyFill="1" applyBorder="1" applyAlignment="1" applyProtection="1">
      <alignment horizontal="center" vertical="center"/>
      <protection hidden="1"/>
    </xf>
    <xf numFmtId="0" fontId="13" fillId="2" borderId="79" xfId="0" applyNumberFormat="1" applyFont="1" applyFill="1" applyBorder="1" applyAlignment="1" applyProtection="1">
      <alignment horizontal="center" vertical="center"/>
      <protection hidden="1"/>
    </xf>
    <xf numFmtId="0" fontId="6" fillId="2" borderId="80" xfId="0" applyNumberFormat="1" applyFont="1" applyFill="1" applyBorder="1" applyAlignment="1" applyProtection="1">
      <alignment horizontal="center" vertical="center"/>
      <protection hidden="1"/>
    </xf>
    <xf numFmtId="0" fontId="19" fillId="2" borderId="3" xfId="0" applyNumberFormat="1" applyFont="1" applyFill="1" applyBorder="1" applyAlignment="1" applyProtection="1">
      <alignment horizontal="left" vertical="center"/>
      <protection hidden="1"/>
    </xf>
    <xf numFmtId="0" fontId="35" fillId="2" borderId="75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29" xfId="0" applyNumberFormat="1" applyFont="1" applyFill="1" applyBorder="1" applyAlignment="1" applyProtection="1">
      <alignment horizontal="center" vertical="center"/>
      <protection locked="0"/>
    </xf>
    <xf numFmtId="0" fontId="35" fillId="2" borderId="49" xfId="0" applyNumberFormat="1" applyFont="1" applyFill="1" applyBorder="1" applyAlignment="1" applyProtection="1">
      <alignment horizontal="center" vertical="center"/>
      <protection locked="0"/>
    </xf>
    <xf numFmtId="0" fontId="35" fillId="2" borderId="90" xfId="0" applyNumberFormat="1" applyFont="1" applyFill="1" applyBorder="1" applyAlignment="1" applyProtection="1">
      <alignment horizontal="center" vertical="center"/>
      <protection locked="0"/>
    </xf>
    <xf numFmtId="0" fontId="35" fillId="2" borderId="91" xfId="0" applyNumberFormat="1" applyFont="1" applyFill="1" applyBorder="1" applyAlignment="1" applyProtection="1">
      <alignment horizontal="center" vertical="center"/>
      <protection locked="0"/>
    </xf>
    <xf numFmtId="0" fontId="35" fillId="2" borderId="93" xfId="0" applyNumberFormat="1" applyFont="1" applyFill="1" applyBorder="1" applyAlignment="1" applyProtection="1">
      <alignment horizontal="center" vertical="center"/>
      <protection locked="0"/>
    </xf>
    <xf numFmtId="0" fontId="38" fillId="2" borderId="19" xfId="0" applyNumberFormat="1" applyFont="1" applyFill="1" applyBorder="1" applyAlignment="1" applyProtection="1">
      <alignment horizontal="center" vertical="top"/>
      <protection hidden="1"/>
    </xf>
    <xf numFmtId="0" fontId="38" fillId="2" borderId="63" xfId="0" applyNumberFormat="1" applyFont="1" applyFill="1" applyBorder="1" applyAlignment="1" applyProtection="1">
      <alignment horizontal="center" vertical="top"/>
      <protection hidden="1"/>
    </xf>
    <xf numFmtId="0" fontId="38" fillId="2" borderId="51" xfId="0" applyNumberFormat="1" applyFont="1" applyFill="1" applyBorder="1" applyAlignment="1" applyProtection="1">
      <alignment horizontal="center" vertical="top"/>
      <protection hidden="1"/>
    </xf>
    <xf numFmtId="0" fontId="38" fillId="2" borderId="9" xfId="0" applyNumberFormat="1" applyFont="1" applyFill="1" applyBorder="1" applyAlignment="1" applyProtection="1">
      <alignment horizontal="center" vertical="top"/>
      <protection hidden="1"/>
    </xf>
    <xf numFmtId="0" fontId="18" fillId="2" borderId="23" xfId="0" applyNumberFormat="1" applyFont="1" applyFill="1" applyBorder="1" applyAlignment="1" applyProtection="1">
      <alignment horizontal="center"/>
      <protection hidden="1"/>
    </xf>
    <xf numFmtId="0" fontId="18" fillId="2" borderId="7" xfId="0" applyNumberFormat="1" applyFont="1" applyFill="1" applyBorder="1" applyAlignment="1" applyProtection="1">
      <alignment horizontal="center" vertical="top"/>
      <protection hidden="1"/>
    </xf>
    <xf numFmtId="0" fontId="10" fillId="2" borderId="28" xfId="0" applyNumberFormat="1" applyFont="1" applyFill="1" applyBorder="1" applyAlignment="1" applyProtection="1">
      <alignment horizontal="center" vertical="center"/>
      <protection hidden="1"/>
    </xf>
    <xf numFmtId="0" fontId="10" fillId="2" borderId="58" xfId="0" applyNumberFormat="1" applyFont="1" applyFill="1" applyBorder="1" applyAlignment="1" applyProtection="1">
      <alignment horizontal="center" vertical="center"/>
      <protection hidden="1"/>
    </xf>
    <xf numFmtId="0" fontId="38" fillId="2" borderId="39" xfId="0" applyNumberFormat="1" applyFont="1" applyFill="1" applyBorder="1" applyAlignment="1" applyProtection="1">
      <alignment horizontal="center" vertical="top" wrapText="1"/>
      <protection hidden="1"/>
    </xf>
    <xf numFmtId="0" fontId="38" fillId="2" borderId="59" xfId="0" applyNumberFormat="1" applyFont="1" applyFill="1" applyBorder="1" applyAlignment="1" applyProtection="1">
      <alignment horizontal="center" vertical="top"/>
      <protection hidden="1"/>
    </xf>
    <xf numFmtId="0" fontId="38" fillId="2" borderId="40" xfId="0" applyNumberFormat="1" applyFont="1" applyFill="1" applyBorder="1" applyAlignment="1" applyProtection="1">
      <alignment horizontal="center" vertical="top"/>
      <protection hidden="1"/>
    </xf>
    <xf numFmtId="0" fontId="38" fillId="2" borderId="60" xfId="0" applyNumberFormat="1" applyFont="1" applyFill="1" applyBorder="1" applyAlignment="1" applyProtection="1">
      <alignment horizontal="center" vertical="top"/>
      <protection hidden="1"/>
    </xf>
    <xf numFmtId="177" fontId="18" fillId="5" borderId="0" xfId="0" applyNumberFormat="1" applyFont="1" applyFill="1" applyBorder="1" applyAlignment="1" applyProtection="1">
      <alignment horizontal="left" vertical="center" shrinkToFit="1"/>
      <protection locked="0"/>
    </xf>
    <xf numFmtId="0" fontId="18" fillId="2" borderId="39" xfId="0" applyNumberFormat="1" applyFont="1" applyFill="1" applyBorder="1" applyAlignment="1" applyProtection="1">
      <alignment horizontal="right" vertical="center" shrinkToFit="1"/>
      <protection hidden="1"/>
    </xf>
    <xf numFmtId="0" fontId="22" fillId="2" borderId="39" xfId="0" applyNumberFormat="1" applyFont="1" applyFill="1" applyBorder="1" applyAlignment="1" applyProtection="1">
      <alignment horizontal="right" vertical="center" shrinkToFit="1"/>
      <protection hidden="1"/>
    </xf>
    <xf numFmtId="0" fontId="29" fillId="2" borderId="1" xfId="0" applyNumberFormat="1" applyFont="1" applyFill="1" applyBorder="1" applyAlignment="1" applyProtection="1">
      <alignment horizontal="center" vertical="center"/>
      <protection hidden="1"/>
    </xf>
    <xf numFmtId="0" fontId="29" fillId="2" borderId="24" xfId="0" applyNumberFormat="1" applyFont="1" applyFill="1" applyBorder="1" applyAlignment="1" applyProtection="1">
      <alignment horizontal="center" vertical="center"/>
      <protection hidden="1"/>
    </xf>
    <xf numFmtId="0" fontId="29" fillId="2" borderId="3" xfId="0" applyNumberFormat="1" applyFont="1" applyFill="1" applyBorder="1" applyAlignment="1" applyProtection="1">
      <alignment horizontal="center" vertical="center"/>
      <protection hidden="1"/>
    </xf>
    <xf numFmtId="0" fontId="29" fillId="2" borderId="16" xfId="0" applyNumberFormat="1" applyFont="1" applyFill="1" applyBorder="1" applyAlignment="1" applyProtection="1">
      <alignment horizontal="center" vertical="center"/>
      <protection hidden="1"/>
    </xf>
    <xf numFmtId="0" fontId="29" fillId="2" borderId="8" xfId="0" applyNumberFormat="1" applyFont="1" applyFill="1" applyBorder="1" applyAlignment="1" applyProtection="1">
      <alignment horizontal="center" vertical="center"/>
      <protection hidden="1"/>
    </xf>
    <xf numFmtId="0" fontId="29" fillId="2" borderId="60" xfId="0" applyNumberFormat="1" applyFont="1" applyFill="1" applyBorder="1" applyAlignment="1" applyProtection="1">
      <alignment horizontal="center" vertical="center"/>
      <protection hidden="1"/>
    </xf>
    <xf numFmtId="177" fontId="22" fillId="2" borderId="35" xfId="0" applyNumberFormat="1" applyFont="1" applyFill="1" applyBorder="1" applyAlignment="1" applyProtection="1">
      <alignment horizontal="center" vertical="center"/>
      <protection hidden="1"/>
    </xf>
    <xf numFmtId="177" fontId="22" fillId="2" borderId="76" xfId="0" applyNumberFormat="1" applyFont="1" applyFill="1" applyBorder="1" applyAlignment="1" applyProtection="1">
      <alignment horizontal="center" vertical="center"/>
      <protection hidden="1"/>
    </xf>
    <xf numFmtId="177" fontId="22" fillId="2" borderId="36" xfId="0" applyNumberFormat="1" applyFont="1" applyFill="1" applyBorder="1" applyAlignment="1" applyProtection="1">
      <alignment horizontal="center" vertical="center"/>
      <protection hidden="1"/>
    </xf>
    <xf numFmtId="177" fontId="22" fillId="2" borderId="71" xfId="0" applyNumberFormat="1" applyFont="1" applyFill="1" applyBorder="1" applyAlignment="1" applyProtection="1">
      <alignment horizontal="center" vertical="center"/>
      <protection hidden="1"/>
    </xf>
    <xf numFmtId="177" fontId="18" fillId="2" borderId="8" xfId="0" applyNumberFormat="1" applyFont="1" applyFill="1" applyBorder="1" applyAlignment="1" applyProtection="1">
      <alignment horizontal="left" vertical="center"/>
      <protection hidden="1"/>
    </xf>
    <xf numFmtId="177" fontId="18" fillId="2" borderId="1" xfId="0" applyNumberFormat="1" applyFont="1" applyFill="1" applyBorder="1" applyAlignment="1" applyProtection="1">
      <alignment horizontal="left" vertical="center"/>
      <protection hidden="1"/>
    </xf>
    <xf numFmtId="0" fontId="22" fillId="2" borderId="48" xfId="0" applyNumberFormat="1" applyFont="1" applyFill="1" applyBorder="1" applyAlignment="1" applyProtection="1">
      <alignment horizontal="center" vertical="center"/>
      <protection hidden="1"/>
    </xf>
    <xf numFmtId="0" fontId="22" fillId="2" borderId="74" xfId="0" applyNumberFormat="1" applyFont="1" applyFill="1" applyBorder="1" applyAlignment="1" applyProtection="1">
      <alignment horizontal="center" vertical="center"/>
      <protection hidden="1"/>
    </xf>
    <xf numFmtId="0" fontId="22" fillId="2" borderId="19" xfId="0" applyNumberFormat="1" applyFont="1" applyFill="1" applyBorder="1" applyAlignment="1" applyProtection="1">
      <alignment horizontal="center" vertical="center"/>
      <protection hidden="1"/>
    </xf>
    <xf numFmtId="0" fontId="22" fillId="2" borderId="59" xfId="0" applyNumberFormat="1" applyFont="1" applyFill="1" applyBorder="1" applyAlignment="1" applyProtection="1">
      <alignment horizontal="center" vertical="center"/>
      <protection hidden="1"/>
    </xf>
    <xf numFmtId="177" fontId="22" fillId="2" borderId="15" xfId="0" applyNumberFormat="1" applyFont="1" applyFill="1" applyBorder="1" applyAlignment="1" applyProtection="1">
      <alignment horizontal="center" vertical="center"/>
      <protection hidden="1"/>
    </xf>
    <xf numFmtId="177" fontId="22" fillId="2" borderId="16" xfId="0" applyNumberFormat="1" applyFont="1" applyFill="1" applyBorder="1" applyAlignment="1" applyProtection="1">
      <alignment horizontal="center" vertical="center"/>
      <protection hidden="1"/>
    </xf>
    <xf numFmtId="177" fontId="22" fillId="2" borderId="51" xfId="0" applyNumberFormat="1" applyFont="1" applyFill="1" applyBorder="1" applyAlignment="1" applyProtection="1">
      <alignment horizontal="center" vertical="center"/>
      <protection hidden="1"/>
    </xf>
    <xf numFmtId="177" fontId="22" fillId="2" borderId="60" xfId="0" applyNumberFormat="1" applyFont="1" applyFill="1" applyBorder="1" applyAlignment="1" applyProtection="1">
      <alignment horizontal="center" vertical="center"/>
      <protection hidden="1"/>
    </xf>
    <xf numFmtId="0" fontId="14" fillId="2" borderId="79" xfId="0" applyNumberFormat="1" applyFont="1" applyFill="1" applyBorder="1" applyAlignment="1" applyProtection="1">
      <alignment horizontal="center" vertical="center"/>
      <protection hidden="1"/>
    </xf>
    <xf numFmtId="0" fontId="14" fillId="2" borderId="38" xfId="0" applyNumberFormat="1" applyFont="1" applyFill="1" applyBorder="1" applyAlignment="1" applyProtection="1">
      <alignment horizontal="center" vertical="center"/>
      <protection hidden="1"/>
    </xf>
    <xf numFmtId="0" fontId="14" fillId="2" borderId="86" xfId="0" applyNumberFormat="1" applyFont="1" applyFill="1" applyBorder="1" applyAlignment="1" applyProtection="1">
      <alignment horizontal="center" vertical="center"/>
      <protection hidden="1"/>
    </xf>
    <xf numFmtId="176" fontId="23" fillId="3" borderId="6" xfId="0" applyNumberFormat="1" applyFont="1" applyFill="1" applyBorder="1" applyAlignment="1" applyProtection="1">
      <alignment horizontal="right"/>
      <protection locked="0"/>
    </xf>
    <xf numFmtId="176" fontId="23" fillId="3" borderId="1" xfId="0" applyNumberFormat="1" applyFont="1" applyFill="1" applyBorder="1" applyAlignment="1" applyProtection="1">
      <alignment horizontal="right"/>
      <protection locked="0"/>
    </xf>
    <xf numFmtId="0" fontId="18" fillId="3" borderId="15" xfId="0" applyNumberFormat="1" applyFont="1" applyFill="1" applyBorder="1" applyAlignment="1" applyProtection="1">
      <alignment horizontal="right" shrinkToFit="1"/>
      <protection locked="0"/>
    </xf>
    <xf numFmtId="0" fontId="18" fillId="3" borderId="3" xfId="0" applyNumberFormat="1" applyFont="1" applyFill="1" applyBorder="1" applyAlignment="1" applyProtection="1">
      <alignment horizontal="right" shrinkToFit="1"/>
      <protection locked="0"/>
    </xf>
    <xf numFmtId="0" fontId="18" fillId="3" borderId="13" xfId="0" applyNumberFormat="1" applyFont="1" applyFill="1" applyBorder="1" applyAlignment="1" applyProtection="1">
      <alignment horizontal="right" shrinkToFit="1"/>
      <protection locked="0"/>
    </xf>
    <xf numFmtId="0" fontId="7" fillId="2" borderId="3" xfId="0" applyNumberFormat="1" applyFont="1" applyFill="1" applyBorder="1" applyAlignment="1" applyProtection="1">
      <alignment horizontal="left" shrinkToFit="1"/>
      <protection hidden="1"/>
    </xf>
    <xf numFmtId="0" fontId="7" fillId="2" borderId="16" xfId="0" applyNumberFormat="1" applyFont="1" applyFill="1" applyBorder="1" applyAlignment="1" applyProtection="1">
      <alignment horizontal="left" shrinkToFit="1"/>
      <protection hidden="1"/>
    </xf>
    <xf numFmtId="0" fontId="40" fillId="2" borderId="11" xfId="0" applyNumberFormat="1" applyFont="1" applyFill="1" applyBorder="1" applyAlignment="1" applyProtection="1">
      <alignment horizontal="center" vertical="center"/>
      <protection hidden="1"/>
    </xf>
    <xf numFmtId="0" fontId="40" fillId="2" borderId="7" xfId="0" applyNumberFormat="1" applyFont="1" applyFill="1" applyBorder="1" applyAlignment="1" applyProtection="1">
      <alignment horizontal="center" vertical="center"/>
      <protection hidden="1"/>
    </xf>
    <xf numFmtId="176" fontId="23" fillId="3" borderId="44" xfId="0" applyNumberFormat="1" applyFont="1" applyFill="1" applyBorder="1" applyAlignment="1" applyProtection="1">
      <alignment horizontal="right"/>
      <protection locked="0"/>
    </xf>
    <xf numFmtId="0" fontId="7" fillId="2" borderId="1" xfId="0" applyNumberFormat="1" applyFont="1" applyFill="1" applyBorder="1" applyAlignment="1" applyProtection="1">
      <alignment horizontal="left"/>
      <protection hidden="1"/>
    </xf>
    <xf numFmtId="0" fontId="7" fillId="2" borderId="24" xfId="0" applyNumberFormat="1" applyFont="1" applyFill="1" applyBorder="1" applyAlignment="1" applyProtection="1">
      <alignment horizontal="left"/>
      <protection hidden="1"/>
    </xf>
    <xf numFmtId="0" fontId="40" fillId="2" borderId="6" xfId="0" applyNumberFormat="1" applyFont="1" applyFill="1" applyBorder="1" applyAlignment="1" applyProtection="1">
      <alignment horizontal="center"/>
      <protection hidden="1"/>
    </xf>
    <xf numFmtId="0" fontId="40" fillId="2" borderId="1" xfId="0" applyNumberFormat="1" applyFont="1" applyFill="1" applyBorder="1" applyAlignment="1" applyProtection="1">
      <alignment horizontal="center"/>
      <protection hidden="1"/>
    </xf>
    <xf numFmtId="0" fontId="79" fillId="2" borderId="87" xfId="0" applyNumberFormat="1" applyFont="1" applyFill="1" applyBorder="1" applyAlignment="1" applyProtection="1">
      <alignment horizontal="center" vertical="center" wrapText="1"/>
      <protection hidden="1"/>
    </xf>
    <xf numFmtId="0" fontId="79" fillId="2" borderId="88" xfId="0" applyNumberFormat="1" applyFont="1" applyFill="1" applyBorder="1" applyAlignment="1" applyProtection="1">
      <alignment horizontal="center" vertical="center" wrapText="1"/>
      <protection hidden="1"/>
    </xf>
    <xf numFmtId="0" fontId="22" fillId="2" borderId="18" xfId="0" applyNumberFormat="1" applyFont="1" applyFill="1" applyBorder="1" applyAlignment="1" applyProtection="1">
      <alignment horizontal="center" vertical="center"/>
      <protection hidden="1"/>
    </xf>
    <xf numFmtId="0" fontId="22" fillId="2" borderId="89" xfId="0" applyNumberFormat="1" applyFont="1" applyFill="1" applyBorder="1" applyAlignment="1" applyProtection="1">
      <alignment horizontal="center" vertical="center"/>
      <protection hidden="1"/>
    </xf>
    <xf numFmtId="177" fontId="22" fillId="2" borderId="44" xfId="0" applyNumberFormat="1" applyFont="1" applyFill="1" applyBorder="1" applyAlignment="1" applyProtection="1">
      <alignment horizontal="center" vertical="center"/>
      <protection hidden="1"/>
    </xf>
    <xf numFmtId="177" fontId="22" fillId="2" borderId="24" xfId="0" applyNumberFormat="1" applyFont="1" applyFill="1" applyBorder="1" applyAlignment="1" applyProtection="1">
      <alignment horizontal="center" vertical="center"/>
      <protection hidden="1"/>
    </xf>
    <xf numFmtId="0" fontId="19" fillId="2" borderId="1" xfId="0" applyNumberFormat="1" applyFont="1" applyFill="1" applyBorder="1" applyAlignment="1" applyProtection="1">
      <alignment horizontal="left" shrinkToFit="1"/>
      <protection hidden="1"/>
    </xf>
    <xf numFmtId="0" fontId="19" fillId="2" borderId="23" xfId="0" applyNumberFormat="1" applyFont="1" applyFill="1" applyBorder="1" applyAlignment="1" applyProtection="1">
      <alignment horizontal="left"/>
      <protection hidden="1"/>
    </xf>
    <xf numFmtId="0" fontId="4" fillId="2" borderId="39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4" fillId="2" borderId="50" xfId="0" applyNumberFormat="1" applyFont="1" applyFill="1" applyBorder="1" applyAlignment="1" applyProtection="1">
      <alignment horizontal="center"/>
      <protection locked="0"/>
    </xf>
    <xf numFmtId="0" fontId="4" fillId="2" borderId="90" xfId="0" applyNumberFormat="1" applyFont="1" applyFill="1" applyBorder="1" applyAlignment="1" applyProtection="1">
      <alignment horizontal="center"/>
      <protection locked="0"/>
    </xf>
    <xf numFmtId="0" fontId="4" fillId="2" borderId="91" xfId="0" applyNumberFormat="1" applyFont="1" applyFill="1" applyBorder="1" applyAlignment="1" applyProtection="1">
      <alignment horizontal="center"/>
      <protection locked="0"/>
    </xf>
    <xf numFmtId="0" fontId="4" fillId="2" borderId="92" xfId="0" applyNumberFormat="1" applyFont="1" applyFill="1" applyBorder="1" applyAlignment="1" applyProtection="1">
      <alignment horizontal="center"/>
      <protection locked="0"/>
    </xf>
    <xf numFmtId="0" fontId="52" fillId="2" borderId="39" xfId="0" applyNumberFormat="1" applyFont="1" applyFill="1" applyBorder="1" applyAlignment="1" applyProtection="1">
      <alignment horizontal="center" wrapText="1"/>
      <protection hidden="1"/>
    </xf>
    <xf numFmtId="0" fontId="52" fillId="2" borderId="0" xfId="0" applyNumberFormat="1" applyFont="1" applyFill="1" applyBorder="1" applyAlignment="1" applyProtection="1">
      <alignment horizontal="center" wrapText="1"/>
      <protection hidden="1"/>
    </xf>
    <xf numFmtId="0" fontId="52" fillId="2" borderId="63" xfId="0" applyNumberFormat="1" applyFont="1" applyFill="1" applyBorder="1" applyAlignment="1" applyProtection="1">
      <alignment horizontal="center" wrapText="1"/>
      <protection hidden="1"/>
    </xf>
    <xf numFmtId="0" fontId="52" fillId="2" borderId="90" xfId="0" applyNumberFormat="1" applyFont="1" applyFill="1" applyBorder="1" applyAlignment="1" applyProtection="1">
      <alignment horizontal="center" wrapText="1"/>
      <protection hidden="1"/>
    </xf>
    <xf numFmtId="0" fontId="52" fillId="2" borderId="91" xfId="0" applyNumberFormat="1" applyFont="1" applyFill="1" applyBorder="1" applyAlignment="1" applyProtection="1">
      <alignment horizontal="center" wrapText="1"/>
      <protection hidden="1"/>
    </xf>
    <xf numFmtId="0" fontId="52" fillId="2" borderId="93" xfId="0" applyNumberFormat="1" applyFont="1" applyFill="1" applyBorder="1" applyAlignment="1" applyProtection="1">
      <alignment horizontal="center" wrapText="1"/>
      <protection hidden="1"/>
    </xf>
    <xf numFmtId="0" fontId="41" fillId="2" borderId="83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94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95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76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73" xfId="0" applyNumberFormat="1" applyFont="1" applyFill="1" applyBorder="1" applyAlignment="1" applyProtection="1">
      <alignment horizontal="center" vertical="center" wrapText="1"/>
      <protection hidden="1"/>
    </xf>
    <xf numFmtId="49" fontId="38" fillId="2" borderId="14" xfId="0" applyNumberFormat="1" applyFont="1" applyFill="1" applyBorder="1" applyAlignment="1" applyProtection="1">
      <alignment horizontal="left" vertical="center"/>
      <protection hidden="1"/>
    </xf>
    <xf numFmtId="49" fontId="28" fillId="2" borderId="9" xfId="0" applyNumberFormat="1" applyFont="1" applyFill="1" applyBorder="1" applyAlignment="1" applyProtection="1">
      <alignment horizontal="left" vertical="center"/>
      <protection hidden="1"/>
    </xf>
    <xf numFmtId="178" fontId="18" fillId="2" borderId="15" xfId="2" applyNumberFormat="1" applyFont="1" applyFill="1" applyBorder="1" applyAlignment="1" applyProtection="1">
      <alignment horizontal="right" shrinkToFit="1"/>
      <protection locked="0" hidden="1"/>
    </xf>
    <xf numFmtId="178" fontId="18" fillId="2" borderId="51" xfId="2" applyNumberFormat="1" applyFont="1" applyFill="1" applyBorder="1" applyAlignment="1" applyProtection="1">
      <alignment horizontal="right" shrinkToFit="1"/>
      <protection locked="0" hidden="1"/>
    </xf>
    <xf numFmtId="0" fontId="18" fillId="2" borderId="14" xfId="0" applyNumberFormat="1" applyFont="1" applyFill="1" applyBorder="1" applyAlignment="1" applyProtection="1">
      <alignment horizontal="left" vertical="center" wrapText="1" shrinkToFit="1"/>
      <protection hidden="1"/>
    </xf>
    <xf numFmtId="0" fontId="18" fillId="2" borderId="9" xfId="0" applyNumberFormat="1" applyFont="1" applyFill="1" applyBorder="1" applyAlignment="1" applyProtection="1">
      <alignment horizontal="left" vertical="center" wrapText="1" shrinkToFit="1"/>
      <protection hidden="1"/>
    </xf>
    <xf numFmtId="0" fontId="40" fillId="2" borderId="44" xfId="0" applyNumberFormat="1" applyFont="1" applyFill="1" applyBorder="1" applyAlignment="1" applyProtection="1">
      <alignment horizontal="center"/>
      <protection hidden="1"/>
    </xf>
    <xf numFmtId="0" fontId="44" fillId="2" borderId="1" xfId="0" applyNumberFormat="1" applyFont="1" applyFill="1" applyBorder="1" applyAlignment="1" applyProtection="1">
      <alignment horizontal="center"/>
      <protection hidden="1"/>
    </xf>
    <xf numFmtId="0" fontId="18" fillId="2" borderId="44" xfId="0" applyNumberFormat="1" applyFont="1" applyFill="1" applyBorder="1" applyAlignment="1" applyProtection="1">
      <alignment horizontal="center" vertical="center"/>
      <protection hidden="1"/>
    </xf>
    <xf numFmtId="0" fontId="6" fillId="2" borderId="24" xfId="0" applyNumberFormat="1" applyFont="1" applyFill="1" applyBorder="1" applyAlignment="1" applyProtection="1">
      <alignment horizontal="center" vertical="center"/>
      <protection hidden="1"/>
    </xf>
    <xf numFmtId="0" fontId="40" fillId="2" borderId="75" xfId="0" applyNumberFormat="1" applyFont="1" applyFill="1" applyBorder="1" applyAlignment="1" applyProtection="1">
      <alignment horizontal="center" vertical="center"/>
      <protection hidden="1"/>
    </xf>
    <xf numFmtId="0" fontId="40" fillId="2" borderId="29" xfId="0" applyNumberFormat="1" applyFont="1" applyFill="1" applyBorder="1" applyAlignment="1" applyProtection="1">
      <alignment horizontal="center" vertical="center"/>
      <protection hidden="1"/>
    </xf>
    <xf numFmtId="0" fontId="40" fillId="2" borderId="74" xfId="0" applyNumberFormat="1" applyFont="1" applyFill="1" applyBorder="1" applyAlignment="1" applyProtection="1">
      <alignment horizontal="center" vertical="center"/>
      <protection hidden="1"/>
    </xf>
    <xf numFmtId="0" fontId="40" fillId="2" borderId="40" xfId="0" applyNumberFormat="1" applyFont="1" applyFill="1" applyBorder="1" applyAlignment="1" applyProtection="1">
      <alignment horizontal="center" vertical="center"/>
      <protection hidden="1"/>
    </xf>
    <xf numFmtId="0" fontId="40" fillId="2" borderId="8" xfId="0" applyNumberFormat="1" applyFont="1" applyFill="1" applyBorder="1" applyAlignment="1" applyProtection="1">
      <alignment horizontal="center" vertical="center"/>
      <protection hidden="1"/>
    </xf>
    <xf numFmtId="0" fontId="40" fillId="2" borderId="60" xfId="0" applyNumberFormat="1" applyFont="1" applyFill="1" applyBorder="1" applyAlignment="1" applyProtection="1">
      <alignment horizontal="center" vertical="center"/>
      <protection hidden="1"/>
    </xf>
    <xf numFmtId="0" fontId="18" fillId="2" borderId="32" xfId="0" applyNumberFormat="1" applyFont="1" applyFill="1" applyBorder="1" applyAlignment="1" applyProtection="1">
      <alignment horizontal="center"/>
      <protection hidden="1"/>
    </xf>
    <xf numFmtId="177" fontId="18" fillId="2" borderId="0" xfId="0" applyNumberFormat="1" applyFont="1" applyFill="1" applyBorder="1" applyAlignment="1" applyProtection="1">
      <alignment horizontal="left" vertical="center" shrinkToFit="1"/>
      <protection hidden="1"/>
    </xf>
    <xf numFmtId="177" fontId="18" fillId="2" borderId="63" xfId="0" applyNumberFormat="1" applyFont="1" applyFill="1" applyBorder="1" applyAlignment="1" applyProtection="1">
      <alignment horizontal="left" vertical="center" shrinkToFit="1"/>
      <protection hidden="1"/>
    </xf>
    <xf numFmtId="0" fontId="38" fillId="2" borderId="35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76" xfId="0" applyNumberFormat="1" applyFont="1" applyFill="1" applyBorder="1" applyAlignment="1" applyProtection="1">
      <alignment horizontal="center" vertical="center"/>
      <protection hidden="1"/>
    </xf>
    <xf numFmtId="0" fontId="18" fillId="3" borderId="13" xfId="0" applyNumberFormat="1" applyFont="1" applyFill="1" applyBorder="1" applyAlignment="1" applyProtection="1">
      <alignment horizontal="right" vertical="center" shrinkToFit="1"/>
      <protection locked="0"/>
    </xf>
    <xf numFmtId="0" fontId="18" fillId="3" borderId="40" xfId="0" applyNumberFormat="1" applyFont="1" applyFill="1" applyBorder="1" applyAlignment="1" applyProtection="1">
      <alignment horizontal="right" vertical="center" shrinkToFit="1"/>
      <protection locked="0"/>
    </xf>
    <xf numFmtId="0" fontId="38" fillId="2" borderId="0" xfId="0" applyNumberFormat="1" applyFont="1" applyFill="1" applyBorder="1" applyAlignment="1" applyProtection="1">
      <alignment horizontal="center" vertical="top"/>
      <protection hidden="1"/>
    </xf>
    <xf numFmtId="0" fontId="38" fillId="2" borderId="8" xfId="0" applyNumberFormat="1" applyFont="1" applyFill="1" applyBorder="1" applyAlignment="1" applyProtection="1">
      <alignment horizontal="center" vertical="top"/>
      <protection hidden="1"/>
    </xf>
    <xf numFmtId="0" fontId="28" fillId="2" borderId="48" xfId="0" applyNumberFormat="1" applyFont="1" applyFill="1" applyBorder="1" applyAlignment="1" applyProtection="1">
      <alignment horizontal="center" vertical="center" wrapText="1" shrinkToFit="1"/>
      <protection hidden="1"/>
    </xf>
    <xf numFmtId="0" fontId="40" fillId="2" borderId="49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51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9" xfId="0" applyNumberFormat="1" applyFont="1" applyFill="1" applyBorder="1" applyAlignment="1" applyProtection="1">
      <alignment horizontal="center" vertical="center" shrinkToFit="1"/>
      <protection hidden="1"/>
    </xf>
    <xf numFmtId="0" fontId="41" fillId="2" borderId="82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84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85" xfId="0" applyNumberFormat="1" applyFont="1" applyFill="1" applyBorder="1" applyAlignment="1" applyProtection="1">
      <alignment horizontal="center" vertical="center" wrapText="1"/>
      <protection hidden="1"/>
    </xf>
    <xf numFmtId="0" fontId="18" fillId="2" borderId="19" xfId="0" applyNumberFormat="1" applyFont="1" applyFill="1" applyBorder="1" applyAlignment="1" applyProtection="1">
      <alignment horizontal="right" vertical="center" shrinkToFit="1"/>
      <protection hidden="1"/>
    </xf>
    <xf numFmtId="177" fontId="18" fillId="2" borderId="59" xfId="0" applyNumberFormat="1" applyFont="1" applyFill="1" applyBorder="1" applyAlignment="1" applyProtection="1">
      <alignment horizontal="left" vertical="center" shrinkToFit="1"/>
      <protection hidden="1"/>
    </xf>
    <xf numFmtId="0" fontId="40" fillId="2" borderId="48" xfId="0" applyNumberFormat="1" applyFont="1" applyFill="1" applyBorder="1" applyAlignment="1" applyProtection="1">
      <alignment horizontal="center" shrinkToFit="1"/>
      <protection hidden="1"/>
    </xf>
    <xf numFmtId="0" fontId="40" fillId="2" borderId="29" xfId="0" applyNumberFormat="1" applyFont="1" applyFill="1" applyBorder="1" applyAlignment="1" applyProtection="1">
      <alignment horizontal="center" shrinkToFit="1"/>
      <protection hidden="1"/>
    </xf>
    <xf numFmtId="0" fontId="40" fillId="2" borderId="49" xfId="0" applyNumberFormat="1" applyFont="1" applyFill="1" applyBorder="1" applyAlignment="1" applyProtection="1">
      <alignment horizontal="center" shrinkToFit="1"/>
      <protection hidden="1"/>
    </xf>
    <xf numFmtId="0" fontId="18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41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19" fillId="2" borderId="48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74" xfId="0" applyNumberFormat="1" applyFont="1" applyFill="1" applyBorder="1" applyAlignment="1" applyProtection="1">
      <alignment horizontal="center" vertical="center"/>
      <protection hidden="1"/>
    </xf>
    <xf numFmtId="0" fontId="19" fillId="2" borderId="51" xfId="0" applyNumberFormat="1" applyFont="1" applyFill="1" applyBorder="1" applyAlignment="1" applyProtection="1">
      <alignment horizontal="center" vertical="center"/>
      <protection hidden="1"/>
    </xf>
    <xf numFmtId="0" fontId="19" fillId="2" borderId="60" xfId="0" applyNumberFormat="1" applyFont="1" applyFill="1" applyBorder="1" applyAlignment="1" applyProtection="1">
      <alignment horizontal="center" vertical="center"/>
      <protection hidden="1"/>
    </xf>
    <xf numFmtId="0" fontId="18" fillId="2" borderId="24" xfId="0" applyNumberFormat="1" applyFont="1" applyFill="1" applyBorder="1" applyAlignment="1" applyProtection="1">
      <alignment horizontal="center" vertical="center"/>
      <protection hidden="1"/>
    </xf>
    <xf numFmtId="0" fontId="19" fillId="2" borderId="29" xfId="0" applyNumberFormat="1" applyFont="1" applyFill="1" applyBorder="1" applyAlignment="1" applyProtection="1">
      <alignment horizontal="center" vertical="center"/>
      <protection hidden="1"/>
    </xf>
    <xf numFmtId="0" fontId="19" fillId="2" borderId="30" xfId="0" applyNumberFormat="1" applyFont="1" applyFill="1" applyBorder="1" applyAlignment="1" applyProtection="1">
      <alignment horizontal="center" vertical="center"/>
      <protection hidden="1"/>
    </xf>
    <xf numFmtId="0" fontId="19" fillId="2" borderId="8" xfId="0" applyNumberFormat="1" applyFont="1" applyFill="1" applyBorder="1" applyAlignment="1" applyProtection="1">
      <alignment horizontal="center" vertical="center"/>
      <protection hidden="1"/>
    </xf>
    <xf numFmtId="0" fontId="19" fillId="2" borderId="10" xfId="0" applyNumberFormat="1" applyFont="1" applyFill="1" applyBorder="1" applyAlignment="1" applyProtection="1">
      <alignment horizontal="center" vertical="center"/>
      <protection hidden="1"/>
    </xf>
    <xf numFmtId="0" fontId="40" fillId="2" borderId="75" xfId="0" applyNumberFormat="1" applyFont="1" applyFill="1" applyBorder="1" applyAlignment="1" applyProtection="1">
      <alignment horizontal="center" shrinkToFit="1"/>
      <protection hidden="1"/>
    </xf>
    <xf numFmtId="0" fontId="40" fillId="2" borderId="74" xfId="0" applyNumberFormat="1" applyFont="1" applyFill="1" applyBorder="1" applyAlignment="1" applyProtection="1">
      <alignment horizontal="center" shrinkToFit="1"/>
      <protection hidden="1"/>
    </xf>
    <xf numFmtId="176" fontId="23" fillId="3" borderId="16" xfId="0" applyNumberFormat="1" applyFont="1" applyFill="1" applyBorder="1" applyAlignment="1" applyProtection="1">
      <alignment horizontal="left" vertical="center" shrinkToFit="1"/>
      <protection locked="0"/>
    </xf>
    <xf numFmtId="176" fontId="23" fillId="3" borderId="60" xfId="0" applyNumberFormat="1" applyFont="1" applyFill="1" applyBorder="1" applyAlignment="1" applyProtection="1">
      <alignment horizontal="left" vertical="center" shrinkToFit="1"/>
      <protection locked="0"/>
    </xf>
    <xf numFmtId="0" fontId="40" fillId="2" borderId="24" xfId="0" applyNumberFormat="1" applyFont="1" applyFill="1" applyBorder="1" applyAlignment="1" applyProtection="1">
      <alignment horizontal="center"/>
      <protection hidden="1"/>
    </xf>
    <xf numFmtId="0" fontId="14" fillId="2" borderId="79" xfId="0" applyNumberFormat="1" applyFont="1" applyFill="1" applyBorder="1" applyAlignment="1" applyProtection="1">
      <alignment horizontal="center" vertical="center" shrinkToFit="1"/>
      <protection hidden="1"/>
    </xf>
    <xf numFmtId="0" fontId="14" fillId="2" borderId="38" xfId="0" applyNumberFormat="1" applyFont="1" applyFill="1" applyBorder="1" applyAlignment="1" applyProtection="1">
      <alignment horizontal="center" vertical="center" shrinkToFit="1"/>
      <protection hidden="1"/>
    </xf>
    <xf numFmtId="0" fontId="14" fillId="2" borderId="80" xfId="0" applyNumberFormat="1" applyFont="1" applyFill="1" applyBorder="1" applyAlignment="1" applyProtection="1">
      <alignment horizontal="center" vertical="center" shrinkToFit="1"/>
      <protection hidden="1"/>
    </xf>
    <xf numFmtId="0" fontId="24" fillId="2" borderId="44" xfId="0" applyNumberFormat="1" applyFont="1" applyFill="1" applyBorder="1" applyAlignment="1" applyProtection="1">
      <alignment horizontal="center"/>
      <protection hidden="1"/>
    </xf>
    <xf numFmtId="0" fontId="18" fillId="2" borderId="2" xfId="0" applyNumberFormat="1" applyFont="1" applyFill="1" applyBorder="1" applyAlignment="1" applyProtection="1">
      <alignment horizontal="center"/>
      <protection hidden="1"/>
    </xf>
    <xf numFmtId="0" fontId="40" fillId="2" borderId="55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56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55" xfId="0" applyNumberFormat="1" applyFont="1" applyFill="1" applyBorder="1" applyAlignment="1" applyProtection="1">
      <alignment horizontal="center" vertical="center"/>
      <protection hidden="1"/>
    </xf>
    <xf numFmtId="0" fontId="40" fillId="2" borderId="81" xfId="0" applyNumberFormat="1" applyFont="1" applyFill="1" applyBorder="1" applyAlignment="1" applyProtection="1">
      <alignment horizontal="center" vertical="center"/>
      <protection hidden="1"/>
    </xf>
    <xf numFmtId="0" fontId="23" fillId="2" borderId="1" xfId="0" applyNumberFormat="1" applyFont="1" applyFill="1" applyBorder="1" applyAlignment="1" applyProtection="1">
      <alignment horizontal="center"/>
      <protection hidden="1"/>
    </xf>
    <xf numFmtId="0" fontId="23" fillId="2" borderId="2" xfId="0" applyNumberFormat="1" applyFont="1" applyFill="1" applyBorder="1" applyAlignment="1" applyProtection="1">
      <alignment horizontal="center"/>
      <protection hidden="1"/>
    </xf>
    <xf numFmtId="176" fontId="23" fillId="3" borderId="44" xfId="0" applyNumberFormat="1" applyFont="1" applyFill="1" applyBorder="1" applyAlignment="1" applyProtection="1">
      <alignment horizontal="center"/>
      <protection locked="0"/>
    </xf>
    <xf numFmtId="176" fontId="23" fillId="3" borderId="1" xfId="0" applyNumberFormat="1" applyFont="1" applyFill="1" applyBorder="1" applyAlignment="1" applyProtection="1">
      <alignment horizontal="center"/>
      <protection locked="0"/>
    </xf>
    <xf numFmtId="176" fontId="23" fillId="3" borderId="24" xfId="0" applyNumberFormat="1" applyFont="1" applyFill="1" applyBorder="1" applyAlignment="1" applyProtection="1">
      <alignment horizontal="center"/>
      <protection locked="0"/>
    </xf>
    <xf numFmtId="0" fontId="23" fillId="3" borderId="15" xfId="0" applyNumberFormat="1" applyFont="1" applyFill="1" applyBorder="1" applyAlignment="1" applyProtection="1">
      <alignment horizontal="right" vertical="center" shrinkToFit="1"/>
      <protection locked="0"/>
    </xf>
    <xf numFmtId="0" fontId="23" fillId="3" borderId="51" xfId="0" applyNumberFormat="1" applyFont="1" applyFill="1" applyBorder="1" applyAlignment="1" applyProtection="1">
      <alignment horizontal="right" vertical="center" shrinkToFit="1"/>
      <protection locked="0"/>
    </xf>
    <xf numFmtId="0" fontId="40" fillId="2" borderId="48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74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60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75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39" xfId="0" applyNumberFormat="1" applyFont="1" applyFill="1" applyBorder="1" applyAlignment="1" applyProtection="1">
      <alignment horizontal="center" vertical="center" shrinkToFit="1"/>
      <protection hidden="1"/>
    </xf>
    <xf numFmtId="0" fontId="40" fillId="2" borderId="59" xfId="0" applyNumberFormat="1" applyFont="1" applyFill="1" applyBorder="1" applyAlignment="1" applyProtection="1">
      <alignment horizontal="center" vertical="center" shrinkToFit="1"/>
      <protection hidden="1"/>
    </xf>
    <xf numFmtId="0" fontId="18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40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60" xfId="0" applyNumberFormat="1" applyFont="1" applyFill="1" applyBorder="1" applyAlignment="1" applyProtection="1">
      <alignment horizontal="center" vertical="center" shrinkToFit="1"/>
      <protection locked="0"/>
    </xf>
    <xf numFmtId="0" fontId="29" fillId="2" borderId="3" xfId="0" applyNumberFormat="1" applyFont="1" applyFill="1" applyBorder="1" applyAlignment="1" applyProtection="1">
      <alignment horizontal="center" vertical="center" wrapText="1"/>
      <protection hidden="1"/>
    </xf>
    <xf numFmtId="177" fontId="22" fillId="2" borderId="77" xfId="0" applyNumberFormat="1" applyFont="1" applyFill="1" applyBorder="1" applyAlignment="1" applyProtection="1">
      <alignment horizontal="center" vertical="center"/>
      <protection locked="0"/>
    </xf>
    <xf numFmtId="177" fontId="22" fillId="2" borderId="71" xfId="0" applyNumberFormat="1" applyFont="1" applyFill="1" applyBorder="1" applyAlignment="1" applyProtection="1">
      <alignment horizontal="center" vertical="center"/>
      <protection locked="0"/>
    </xf>
    <xf numFmtId="0" fontId="19" fillId="2" borderId="75" xfId="0" applyNumberFormat="1" applyFont="1" applyFill="1" applyBorder="1" applyAlignment="1" applyProtection="1">
      <alignment horizontal="center" vertical="center" shrinkToFit="1"/>
      <protection hidden="1"/>
    </xf>
    <xf numFmtId="0" fontId="19" fillId="2" borderId="74" xfId="0" applyNumberFormat="1" applyFont="1" applyFill="1" applyBorder="1" applyAlignment="1" applyProtection="1">
      <alignment horizontal="center" vertical="center" shrinkToFit="1"/>
      <protection hidden="1"/>
    </xf>
    <xf numFmtId="0" fontId="19" fillId="2" borderId="39" xfId="0" applyNumberFormat="1" applyFont="1" applyFill="1" applyBorder="1" applyAlignment="1" applyProtection="1">
      <alignment horizontal="center" vertical="center" shrinkToFit="1"/>
      <protection hidden="1"/>
    </xf>
    <xf numFmtId="0" fontId="19" fillId="2" borderId="59" xfId="0" applyNumberFormat="1" applyFont="1" applyFill="1" applyBorder="1" applyAlignment="1" applyProtection="1">
      <alignment horizontal="center" vertical="center" shrinkToFit="1"/>
      <protection hidden="1"/>
    </xf>
    <xf numFmtId="0" fontId="19" fillId="2" borderId="40" xfId="0" applyNumberFormat="1" applyFont="1" applyFill="1" applyBorder="1" applyAlignment="1" applyProtection="1">
      <alignment horizontal="center" vertical="center" shrinkToFit="1"/>
      <protection hidden="1"/>
    </xf>
    <xf numFmtId="0" fontId="19" fillId="2" borderId="60" xfId="0" applyNumberFormat="1" applyFont="1" applyFill="1" applyBorder="1" applyAlignment="1" applyProtection="1">
      <alignment horizontal="center" vertical="center" shrinkToFit="1"/>
      <protection hidden="1"/>
    </xf>
    <xf numFmtId="0" fontId="22" fillId="2" borderId="51" xfId="0" applyNumberFormat="1" applyFont="1" applyFill="1" applyBorder="1" applyAlignment="1" applyProtection="1">
      <alignment horizontal="center" vertical="center"/>
      <protection hidden="1"/>
    </xf>
    <xf numFmtId="0" fontId="22" fillId="2" borderId="60" xfId="0" applyNumberFormat="1" applyFont="1" applyFill="1" applyBorder="1" applyAlignment="1" applyProtection="1">
      <alignment horizontal="center" vertical="center"/>
      <protection hidden="1"/>
    </xf>
    <xf numFmtId="0" fontId="18" fillId="2" borderId="1" xfId="0" applyNumberFormat="1" applyFont="1" applyFill="1" applyBorder="1" applyAlignment="1" applyProtection="1">
      <alignment horizontal="left"/>
      <protection hidden="1"/>
    </xf>
    <xf numFmtId="0" fontId="19" fillId="2" borderId="1" xfId="0" applyNumberFormat="1" applyFont="1" applyFill="1" applyBorder="1" applyAlignment="1" applyProtection="1">
      <alignment horizontal="left"/>
      <protection hidden="1"/>
    </xf>
    <xf numFmtId="177" fontId="18" fillId="2" borderId="1" xfId="0" applyNumberFormat="1" applyFont="1" applyFill="1" applyBorder="1" applyAlignment="1" applyProtection="1">
      <alignment horizontal="left" shrinkToFit="1"/>
      <protection hidden="1"/>
    </xf>
    <xf numFmtId="0" fontId="38" fillId="2" borderId="72" xfId="0" applyNumberFormat="1" applyFont="1" applyFill="1" applyBorder="1" applyAlignment="1" applyProtection="1">
      <alignment horizontal="center" vertical="center" wrapText="1"/>
      <protection hidden="1"/>
    </xf>
    <xf numFmtId="0" fontId="41" fillId="2" borderId="73" xfId="0" applyNumberFormat="1" applyFont="1" applyFill="1" applyBorder="1" applyAlignment="1" applyProtection="1">
      <alignment horizontal="center" vertical="center"/>
      <protection hidden="1"/>
    </xf>
    <xf numFmtId="0" fontId="18" fillId="3" borderId="15" xfId="0" applyNumberFormat="1" applyFont="1" applyFill="1" applyBorder="1" applyAlignment="1" applyProtection="1">
      <alignment horizontal="right" vertical="center" shrinkToFit="1"/>
      <protection locked="0"/>
    </xf>
    <xf numFmtId="0" fontId="18" fillId="3" borderId="51" xfId="0" applyNumberFormat="1" applyFont="1" applyFill="1" applyBorder="1" applyAlignment="1" applyProtection="1">
      <alignment horizontal="right" vertical="center" shrinkToFit="1"/>
      <protection locked="0"/>
    </xf>
    <xf numFmtId="0" fontId="45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45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5" fillId="3" borderId="63" xfId="0" applyNumberFormat="1" applyFont="1" applyFill="1" applyBorder="1" applyAlignment="1" applyProtection="1">
      <alignment horizontal="center" vertical="center" wrapText="1"/>
      <protection locked="0"/>
    </xf>
    <xf numFmtId="0" fontId="45" fillId="3" borderId="40" xfId="0" applyNumberFormat="1" applyFont="1" applyFill="1" applyBorder="1" applyAlignment="1" applyProtection="1">
      <alignment horizontal="center" vertical="center" wrapText="1"/>
      <protection locked="0"/>
    </xf>
    <xf numFmtId="0" fontId="45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4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13" xfId="0" applyNumberFormat="1" applyFont="1" applyFill="1" applyBorder="1" applyAlignment="1" applyProtection="1">
      <alignment horizontal="right" vertical="center" shrinkToFit="1"/>
      <protection hidden="1"/>
    </xf>
    <xf numFmtId="0" fontId="28" fillId="2" borderId="3" xfId="0" applyNumberFormat="1" applyFont="1" applyFill="1" applyBorder="1" applyAlignment="1" applyProtection="1">
      <alignment horizontal="right" vertical="center" shrinkToFit="1"/>
      <protection hidden="1"/>
    </xf>
    <xf numFmtId="0" fontId="28" fillId="2" borderId="16" xfId="0" applyNumberFormat="1" applyFont="1" applyFill="1" applyBorder="1" applyAlignment="1" applyProtection="1">
      <alignment horizontal="right" vertical="center" shrinkToFit="1"/>
      <protection hidden="1"/>
    </xf>
    <xf numFmtId="0" fontId="28" fillId="2" borderId="40" xfId="0" applyNumberFormat="1" applyFont="1" applyFill="1" applyBorder="1" applyAlignment="1" applyProtection="1">
      <alignment horizontal="right" vertical="center" shrinkToFit="1"/>
      <protection hidden="1"/>
    </xf>
    <xf numFmtId="0" fontId="28" fillId="2" borderId="8" xfId="0" applyNumberFormat="1" applyFont="1" applyFill="1" applyBorder="1" applyAlignment="1" applyProtection="1">
      <alignment horizontal="right" vertical="center" shrinkToFit="1"/>
      <protection hidden="1"/>
    </xf>
    <xf numFmtId="0" fontId="28" fillId="2" borderId="60" xfId="0" applyNumberFormat="1" applyFont="1" applyFill="1" applyBorder="1" applyAlignment="1" applyProtection="1">
      <alignment horizontal="right" vertical="center" shrinkToFit="1"/>
      <protection hidden="1"/>
    </xf>
    <xf numFmtId="0" fontId="18" fillId="2" borderId="15" xfId="0" applyNumberFormat="1" applyFont="1" applyFill="1" applyBorder="1" applyAlignment="1" applyProtection="1">
      <alignment horizontal="right" vertical="center" shrinkToFit="1"/>
      <protection locked="0" hidden="1"/>
    </xf>
    <xf numFmtId="0" fontId="18" fillId="2" borderId="51" xfId="0" applyNumberFormat="1" applyFont="1" applyFill="1" applyBorder="1" applyAlignment="1" applyProtection="1">
      <alignment horizontal="right" vertical="center" shrinkToFit="1"/>
      <protection locked="0" hidden="1"/>
    </xf>
    <xf numFmtId="179" fontId="19" fillId="2" borderId="1" xfId="0" applyNumberFormat="1" applyFont="1" applyFill="1" applyBorder="1" applyAlignment="1" applyProtection="1">
      <alignment horizontal="left"/>
      <protection hidden="1"/>
    </xf>
    <xf numFmtId="0" fontId="19" fillId="2" borderId="48" xfId="0" applyNumberFormat="1" applyFont="1" applyFill="1" applyBorder="1" applyAlignment="1" applyProtection="1">
      <alignment horizontal="center" vertical="center" shrinkToFit="1"/>
      <protection hidden="1"/>
    </xf>
    <xf numFmtId="0" fontId="19" fillId="2" borderId="49" xfId="0" applyNumberFormat="1" applyFont="1" applyFill="1" applyBorder="1" applyAlignment="1" applyProtection="1">
      <alignment horizontal="center" vertical="center" shrinkToFit="1"/>
      <protection hidden="1"/>
    </xf>
    <xf numFmtId="0" fontId="19" fillId="2" borderId="19" xfId="0" applyNumberFormat="1" applyFont="1" applyFill="1" applyBorder="1" applyAlignment="1" applyProtection="1">
      <alignment horizontal="center" vertical="center" shrinkToFit="1"/>
      <protection hidden="1"/>
    </xf>
    <xf numFmtId="0" fontId="19" fillId="2" borderId="63" xfId="0" applyNumberFormat="1" applyFont="1" applyFill="1" applyBorder="1" applyAlignment="1" applyProtection="1">
      <alignment horizontal="center" vertical="center" shrinkToFit="1"/>
      <protection hidden="1"/>
    </xf>
    <xf numFmtId="0" fontId="19" fillId="2" borderId="51" xfId="0" applyNumberFormat="1" applyFont="1" applyFill="1" applyBorder="1" applyAlignment="1" applyProtection="1">
      <alignment horizontal="center" vertical="center" shrinkToFit="1"/>
      <protection hidden="1"/>
    </xf>
    <xf numFmtId="0" fontId="19" fillId="2" borderId="9" xfId="0" applyNumberFormat="1" applyFont="1" applyFill="1" applyBorder="1" applyAlignment="1" applyProtection="1">
      <alignment horizontal="center" vertical="center" shrinkToFit="1"/>
      <protection hidden="1"/>
    </xf>
    <xf numFmtId="0" fontId="38" fillId="2" borderId="39" xfId="0" applyNumberFormat="1" applyFont="1" applyFill="1" applyBorder="1" applyAlignment="1" applyProtection="1">
      <alignment horizontal="center" vertical="center" wrapText="1"/>
      <protection hidden="1"/>
    </xf>
    <xf numFmtId="0" fontId="38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38" fillId="2" borderId="59" xfId="0" applyNumberFormat="1" applyFont="1" applyFill="1" applyBorder="1" applyAlignment="1" applyProtection="1">
      <alignment horizontal="center" vertical="center" wrapText="1"/>
      <protection hidden="1"/>
    </xf>
    <xf numFmtId="0" fontId="38" fillId="2" borderId="40" xfId="0" applyNumberFormat="1" applyFont="1" applyFill="1" applyBorder="1" applyAlignment="1" applyProtection="1">
      <alignment horizontal="center" vertical="center" wrapText="1"/>
      <protection hidden="1"/>
    </xf>
    <xf numFmtId="0" fontId="38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38" fillId="2" borderId="60" xfId="0" applyNumberFormat="1" applyFont="1" applyFill="1" applyBorder="1" applyAlignment="1" applyProtection="1">
      <alignment horizontal="center" vertical="center" wrapText="1"/>
      <protection hidden="1"/>
    </xf>
    <xf numFmtId="0" fontId="38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38" fillId="2" borderId="63" xfId="0" applyNumberFormat="1" applyFont="1" applyFill="1" applyBorder="1" applyAlignment="1" applyProtection="1">
      <alignment horizontal="center" vertical="center" wrapText="1"/>
      <protection hidden="1"/>
    </xf>
    <xf numFmtId="0" fontId="38" fillId="2" borderId="51" xfId="0" applyNumberFormat="1" applyFont="1" applyFill="1" applyBorder="1" applyAlignment="1" applyProtection="1">
      <alignment horizontal="center" vertical="center" wrapText="1"/>
      <protection hidden="1"/>
    </xf>
    <xf numFmtId="0" fontId="38" fillId="2" borderId="9" xfId="0" applyNumberFormat="1" applyFont="1" applyFill="1" applyBorder="1" applyAlignment="1" applyProtection="1">
      <alignment horizontal="center" vertical="center" wrapText="1"/>
      <protection hidden="1"/>
    </xf>
    <xf numFmtId="177" fontId="22" fillId="2" borderId="61" xfId="0" applyNumberFormat="1" applyFont="1" applyFill="1" applyBorder="1" applyAlignment="1" applyProtection="1">
      <alignment horizontal="center" vertical="center"/>
      <protection hidden="1"/>
    </xf>
    <xf numFmtId="177" fontId="22" fillId="2" borderId="62" xfId="0" applyNumberFormat="1" applyFont="1" applyFill="1" applyBorder="1" applyAlignment="1" applyProtection="1">
      <alignment horizontal="center" vertical="center"/>
      <protection hidden="1"/>
    </xf>
    <xf numFmtId="0" fontId="38" fillId="2" borderId="39" xfId="0" applyNumberFormat="1" applyFont="1" applyFill="1" applyBorder="1" applyAlignment="1" applyProtection="1">
      <alignment horizontal="center" vertical="top"/>
      <protection hidden="1"/>
    </xf>
    <xf numFmtId="0" fontId="17" fillId="2" borderId="19" xfId="0" applyNumberFormat="1" applyFont="1" applyFill="1" applyBorder="1" applyAlignment="1" applyProtection="1">
      <alignment horizontal="right" vertical="center" shrinkToFit="1"/>
      <protection hidden="1"/>
    </xf>
    <xf numFmtId="178" fontId="18" fillId="5" borderId="59" xfId="0" applyNumberFormat="1" applyFont="1" applyFill="1" applyBorder="1" applyAlignment="1" applyProtection="1">
      <alignment horizontal="left" vertical="center" shrinkToFit="1"/>
      <protection hidden="1"/>
    </xf>
    <xf numFmtId="0" fontId="18" fillId="2" borderId="78" xfId="0" applyNumberFormat="1" applyFont="1" applyFill="1" applyBorder="1" applyAlignment="1" applyProtection="1">
      <alignment horizontal="center" vertical="center"/>
      <protection hidden="1"/>
    </xf>
    <xf numFmtId="0" fontId="6" fillId="2" borderId="12" xfId="0" applyNumberFormat="1" applyFont="1" applyFill="1" applyBorder="1" applyAlignment="1" applyProtection="1">
      <alignment horizontal="center" vertical="center"/>
      <protection hidden="1"/>
    </xf>
    <xf numFmtId="0" fontId="18" fillId="2" borderId="12" xfId="0" applyNumberFormat="1" applyFont="1" applyFill="1" applyBorder="1" applyAlignment="1" applyProtection="1">
      <alignment horizontal="center" vertical="center"/>
      <protection hidden="1"/>
    </xf>
    <xf numFmtId="0" fontId="19" fillId="2" borderId="48" xfId="0" applyNumberFormat="1" applyFont="1" applyFill="1" applyBorder="1" applyAlignment="1" applyProtection="1">
      <alignment horizontal="center" vertical="center"/>
      <protection hidden="1"/>
    </xf>
    <xf numFmtId="0" fontId="18" fillId="2" borderId="12" xfId="0" applyNumberFormat="1" applyFont="1" applyFill="1" applyBorder="1" applyAlignment="1" applyProtection="1">
      <alignment horizontal="center" vertical="center" shrinkToFit="1"/>
      <protection hidden="1"/>
    </xf>
    <xf numFmtId="0" fontId="41" fillId="2" borderId="12" xfId="0" applyNumberFormat="1" applyFont="1" applyFill="1" applyBorder="1" applyAlignment="1" applyProtection="1">
      <alignment horizontal="center" vertical="center" shrinkToFit="1"/>
      <protection hidden="1"/>
    </xf>
    <xf numFmtId="0" fontId="6" fillId="2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4" fillId="2" borderId="64" xfId="0" applyNumberFormat="1" applyFont="1" applyFill="1" applyBorder="1" applyAlignment="1" applyProtection="1">
      <alignment horizontal="center" vertical="center"/>
      <protection hidden="1"/>
    </xf>
    <xf numFmtId="0" fontId="14" fillId="2" borderId="53" xfId="0" applyNumberFormat="1" applyFont="1" applyFill="1" applyBorder="1" applyAlignment="1" applyProtection="1">
      <alignment horizontal="center" vertical="center"/>
      <protection hidden="1"/>
    </xf>
    <xf numFmtId="0" fontId="14" fillId="2" borderId="65" xfId="0" applyNumberFormat="1" applyFont="1" applyFill="1" applyBorder="1" applyAlignment="1" applyProtection="1">
      <alignment horizontal="center" vertical="center"/>
      <protection hidden="1"/>
    </xf>
    <xf numFmtId="0" fontId="7" fillId="2" borderId="64" xfId="0" applyNumberFormat="1" applyFont="1" applyFill="1" applyBorder="1" applyAlignment="1" applyProtection="1">
      <alignment horizontal="left" vertical="center"/>
      <protection locked="0"/>
    </xf>
    <xf numFmtId="0" fontId="7" fillId="2" borderId="53" xfId="0" applyNumberFormat="1" applyFont="1" applyFill="1" applyBorder="1" applyAlignment="1" applyProtection="1">
      <alignment horizontal="left" vertical="center"/>
      <protection locked="0"/>
    </xf>
    <xf numFmtId="0" fontId="7" fillId="2" borderId="65" xfId="0" applyNumberFormat="1" applyFont="1" applyFill="1" applyBorder="1" applyAlignment="1" applyProtection="1">
      <alignment horizontal="left" vertical="center"/>
      <protection locked="0"/>
    </xf>
    <xf numFmtId="0" fontId="7" fillId="2" borderId="66" xfId="0" applyNumberFormat="1" applyFont="1" applyFill="1" applyBorder="1" applyAlignment="1" applyProtection="1">
      <alignment horizontal="center" vertical="center"/>
      <protection hidden="1"/>
    </xf>
    <xf numFmtId="0" fontId="7" fillId="2" borderId="67" xfId="0" applyNumberFormat="1" applyFont="1" applyFill="1" applyBorder="1" applyAlignment="1" applyProtection="1">
      <alignment horizontal="center" vertical="center"/>
      <protection hidden="1"/>
    </xf>
    <xf numFmtId="0" fontId="51" fillId="2" borderId="68" xfId="0" applyNumberFormat="1" applyFont="1" applyFill="1" applyBorder="1" applyAlignment="1" applyProtection="1">
      <alignment horizontal="left" vertical="center"/>
      <protection locked="0"/>
    </xf>
    <xf numFmtId="0" fontId="51" fillId="2" borderId="69" xfId="0" applyNumberFormat="1" applyFont="1" applyFill="1" applyBorder="1" applyAlignment="1" applyProtection="1">
      <alignment horizontal="left" vertical="center"/>
      <protection locked="0"/>
    </xf>
    <xf numFmtId="0" fontId="51" fillId="2" borderId="70" xfId="0" applyNumberFormat="1" applyFont="1" applyFill="1" applyBorder="1" applyAlignment="1" applyProtection="1">
      <alignment horizontal="left" vertical="center"/>
      <protection locked="0"/>
    </xf>
    <xf numFmtId="0" fontId="7" fillId="2" borderId="64" xfId="0" applyNumberFormat="1" applyFont="1" applyFill="1" applyBorder="1" applyAlignment="1" applyProtection="1">
      <alignment horizontal="center" vertical="center"/>
      <protection hidden="1"/>
    </xf>
    <xf numFmtId="0" fontId="7" fillId="2" borderId="53" xfId="0" applyNumberFormat="1" applyFont="1" applyFill="1" applyBorder="1" applyAlignment="1" applyProtection="1">
      <alignment horizontal="center" vertical="center"/>
      <protection hidden="1"/>
    </xf>
    <xf numFmtId="0" fontId="7" fillId="2" borderId="65" xfId="0" applyNumberFormat="1" applyFont="1" applyFill="1" applyBorder="1" applyAlignment="1" applyProtection="1">
      <alignment horizontal="center" vertical="center"/>
      <protection hidden="1"/>
    </xf>
    <xf numFmtId="0" fontId="18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18" fillId="2" borderId="51" xfId="0" applyNumberFormat="1" applyFont="1" applyFill="1" applyBorder="1" applyAlignment="1" applyProtection="1">
      <alignment horizontal="right" vertical="center" shrinkToFit="1"/>
      <protection locked="0"/>
    </xf>
    <xf numFmtId="178" fontId="18" fillId="2" borderId="15" xfId="2" applyNumberFormat="1" applyFont="1" applyFill="1" applyBorder="1" applyAlignment="1" applyProtection="1">
      <alignment horizontal="right" shrinkToFit="1"/>
      <protection locked="0"/>
    </xf>
    <xf numFmtId="178" fontId="18" fillId="2" borderId="51" xfId="2" applyNumberFormat="1" applyFont="1" applyFill="1" applyBorder="1" applyAlignment="1" applyProtection="1">
      <alignment horizontal="right" shrinkToFit="1"/>
      <protection locked="0"/>
    </xf>
    <xf numFmtId="0" fontId="27" fillId="2" borderId="0" xfId="0" applyFont="1" applyFill="1" applyBorder="1" applyAlignment="1" applyProtection="1">
      <alignment horizontal="center" vertical="top"/>
      <protection locked="0"/>
    </xf>
    <xf numFmtId="0" fontId="28" fillId="2" borderId="48" xfId="2" applyNumberFormat="1" applyFont="1" applyFill="1" applyBorder="1" applyAlignment="1" applyProtection="1">
      <alignment horizontal="center" vertical="center" wrapText="1"/>
      <protection hidden="1"/>
    </xf>
    <xf numFmtId="0" fontId="28" fillId="2" borderId="30" xfId="2" applyNumberFormat="1" applyFont="1" applyFill="1" applyBorder="1" applyAlignment="1" applyProtection="1">
      <alignment horizontal="center" vertical="center" wrapText="1"/>
      <protection hidden="1"/>
    </xf>
    <xf numFmtId="0" fontId="28" fillId="2" borderId="19" xfId="2" applyNumberFormat="1" applyFont="1" applyFill="1" applyBorder="1" applyAlignment="1" applyProtection="1">
      <alignment horizontal="center" vertical="center" wrapText="1"/>
      <protection hidden="1"/>
    </xf>
    <xf numFmtId="0" fontId="28" fillId="2" borderId="50" xfId="2" applyNumberFormat="1" applyFont="1" applyFill="1" applyBorder="1" applyAlignment="1" applyProtection="1">
      <alignment horizontal="center" vertical="center" wrapText="1"/>
      <protection hidden="1"/>
    </xf>
    <xf numFmtId="0" fontId="28" fillId="2" borderId="51" xfId="2" applyNumberFormat="1" applyFont="1" applyFill="1" applyBorder="1" applyAlignment="1" applyProtection="1">
      <alignment horizontal="center" vertical="center" wrapText="1"/>
      <protection hidden="1"/>
    </xf>
    <xf numFmtId="0" fontId="28" fillId="2" borderId="10" xfId="2" applyNumberFormat="1" applyFont="1" applyFill="1" applyBorder="1" applyAlignment="1" applyProtection="1">
      <alignment horizontal="center" vertical="center" wrapText="1"/>
      <protection hidden="1"/>
    </xf>
    <xf numFmtId="0" fontId="23" fillId="2" borderId="7" xfId="2" applyNumberFormat="1" applyFont="1" applyFill="1" applyBorder="1" applyAlignment="1" applyProtection="1">
      <alignment horizontal="center"/>
      <protection hidden="1"/>
    </xf>
    <xf numFmtId="0" fontId="18" fillId="2" borderId="7" xfId="2" applyNumberFormat="1" applyFont="1" applyFill="1" applyBorder="1" applyAlignment="1" applyProtection="1">
      <alignment horizontal="center"/>
      <protection hidden="1"/>
    </xf>
    <xf numFmtId="0" fontId="18" fillId="2" borderId="8" xfId="2" applyNumberFormat="1" applyFont="1" applyFill="1" applyBorder="1" applyAlignment="1" applyProtection="1">
      <alignment horizontal="center" vertical="top"/>
      <protection hidden="1"/>
    </xf>
    <xf numFmtId="177" fontId="19" fillId="2" borderId="1" xfId="2" applyNumberFormat="1" applyFont="1" applyFill="1" applyBorder="1" applyAlignment="1" applyProtection="1">
      <alignment horizontal="center"/>
      <protection hidden="1"/>
    </xf>
    <xf numFmtId="0" fontId="38" fillId="2" borderId="72" xfId="2" applyNumberFormat="1" applyFont="1" applyFill="1" applyBorder="1" applyAlignment="1" applyProtection="1">
      <alignment horizontal="center" vertical="center" wrapText="1"/>
      <protection hidden="1"/>
    </xf>
    <xf numFmtId="0" fontId="41" fillId="2" borderId="95" xfId="2" applyNumberFormat="1" applyFont="1" applyFill="1" applyBorder="1" applyAlignment="1" applyProtection="1">
      <alignment horizontal="center" vertical="center"/>
      <protection hidden="1"/>
    </xf>
    <xf numFmtId="0" fontId="47" fillId="2" borderId="97" xfId="2" applyNumberFormat="1" applyFont="1" applyFill="1" applyBorder="1" applyAlignment="1" applyProtection="1">
      <alignment horizontal="center" vertical="center"/>
      <protection hidden="1"/>
    </xf>
    <xf numFmtId="0" fontId="6" fillId="2" borderId="38" xfId="2" applyNumberFormat="1" applyFont="1" applyFill="1" applyBorder="1" applyAlignment="1" applyProtection="1">
      <alignment horizontal="center" vertical="center"/>
      <protection hidden="1"/>
    </xf>
    <xf numFmtId="0" fontId="45" fillId="3" borderId="39" xfId="2" applyNumberFormat="1" applyFont="1" applyFill="1" applyBorder="1" applyAlignment="1" applyProtection="1">
      <alignment horizontal="center" vertical="center" wrapText="1"/>
      <protection locked="0"/>
    </xf>
    <xf numFmtId="0" fontId="45" fillId="3" borderId="0" xfId="2" applyNumberFormat="1" applyFont="1" applyFill="1" applyBorder="1" applyAlignment="1" applyProtection="1">
      <alignment horizontal="center" vertical="center" wrapText="1"/>
      <protection locked="0"/>
    </xf>
    <xf numFmtId="0" fontId="45" fillId="3" borderId="63" xfId="2" applyNumberFormat="1" applyFont="1" applyFill="1" applyBorder="1" applyAlignment="1" applyProtection="1">
      <alignment horizontal="center" vertical="center" wrapText="1"/>
      <protection locked="0"/>
    </xf>
    <xf numFmtId="177" fontId="18" fillId="2" borderId="1" xfId="2" applyNumberFormat="1" applyFont="1" applyFill="1" applyBorder="1" applyAlignment="1" applyProtection="1">
      <alignment horizontal="left"/>
      <protection hidden="1"/>
    </xf>
    <xf numFmtId="0" fontId="18" fillId="2" borderId="19" xfId="2" applyNumberFormat="1" applyFont="1" applyFill="1" applyBorder="1" applyAlignment="1" applyProtection="1">
      <alignment horizontal="right" vertical="center" shrinkToFit="1"/>
      <protection hidden="1"/>
    </xf>
    <xf numFmtId="0" fontId="18" fillId="2" borderId="0" xfId="2" applyNumberFormat="1" applyFont="1" applyFill="1" applyBorder="1" applyAlignment="1" applyProtection="1">
      <alignment horizontal="right" vertical="center" shrinkToFit="1"/>
      <protection hidden="1"/>
    </xf>
    <xf numFmtId="0" fontId="18" fillId="2" borderId="1" xfId="2" applyNumberFormat="1" applyFont="1" applyFill="1" applyBorder="1" applyAlignment="1" applyProtection="1">
      <alignment horizontal="center" vertical="top"/>
      <protection hidden="1"/>
    </xf>
    <xf numFmtId="177" fontId="18" fillId="2" borderId="0" xfId="2" applyNumberFormat="1" applyFont="1" applyFill="1" applyBorder="1" applyAlignment="1" applyProtection="1">
      <alignment horizontal="left" vertical="center" shrinkToFit="1"/>
      <protection hidden="1"/>
    </xf>
    <xf numFmtId="177" fontId="18" fillId="2" borderId="59" xfId="2" applyNumberFormat="1" applyFont="1" applyFill="1" applyBorder="1" applyAlignment="1" applyProtection="1">
      <alignment horizontal="left" vertical="center" shrinkToFit="1"/>
      <protection hidden="1"/>
    </xf>
    <xf numFmtId="0" fontId="18" fillId="2" borderId="39" xfId="2" applyNumberFormat="1" applyFont="1" applyFill="1" applyBorder="1" applyAlignment="1" applyProtection="1">
      <alignment horizontal="right" vertical="center" shrinkToFit="1"/>
      <protection hidden="1"/>
    </xf>
    <xf numFmtId="0" fontId="23" fillId="2" borderId="8" xfId="2" applyNumberFormat="1" applyFont="1" applyFill="1" applyBorder="1" applyAlignment="1" applyProtection="1">
      <alignment horizontal="center" vertical="top"/>
      <protection hidden="1"/>
    </xf>
    <xf numFmtId="0" fontId="38" fillId="2" borderId="19" xfId="2" applyNumberFormat="1" applyFont="1" applyFill="1" applyBorder="1" applyAlignment="1" applyProtection="1">
      <alignment horizontal="center" vertical="top"/>
      <protection hidden="1"/>
    </xf>
    <xf numFmtId="0" fontId="38" fillId="2" borderId="63" xfId="2" applyNumberFormat="1" applyFont="1" applyFill="1" applyBorder="1" applyAlignment="1" applyProtection="1">
      <alignment horizontal="center" vertical="top"/>
      <protection hidden="1"/>
    </xf>
    <xf numFmtId="0" fontId="38" fillId="2" borderId="39" xfId="2" applyNumberFormat="1" applyFont="1" applyFill="1" applyBorder="1" applyAlignment="1" applyProtection="1">
      <alignment horizontal="center" vertical="top"/>
      <protection hidden="1"/>
    </xf>
    <xf numFmtId="0" fontId="38" fillId="2" borderId="0" xfId="2" applyNumberFormat="1" applyFont="1" applyFill="1" applyBorder="1" applyAlignment="1" applyProtection="1">
      <alignment horizontal="center" vertical="top"/>
      <protection hidden="1"/>
    </xf>
    <xf numFmtId="0" fontId="38" fillId="2" borderId="59" xfId="2" applyNumberFormat="1" applyFont="1" applyFill="1" applyBorder="1" applyAlignment="1" applyProtection="1">
      <alignment horizontal="center" vertical="top"/>
      <protection hidden="1"/>
    </xf>
    <xf numFmtId="0" fontId="17" fillId="2" borderId="19" xfId="2" applyNumberFormat="1" applyFont="1" applyFill="1" applyBorder="1" applyAlignment="1" applyProtection="1">
      <alignment horizontal="right" vertical="center" shrinkToFit="1"/>
      <protection hidden="1"/>
    </xf>
    <xf numFmtId="176" fontId="18" fillId="2" borderId="15" xfId="2" applyNumberFormat="1" applyFont="1" applyFill="1" applyBorder="1" applyAlignment="1" applyProtection="1">
      <alignment horizontal="right" vertical="center" shrinkToFit="1"/>
      <protection locked="0"/>
    </xf>
    <xf numFmtId="176" fontId="18" fillId="2" borderId="51" xfId="2" applyNumberFormat="1" applyFont="1" applyFill="1" applyBorder="1" applyAlignment="1" applyProtection="1">
      <alignment horizontal="right" vertical="center" shrinkToFit="1"/>
      <protection locked="0"/>
    </xf>
    <xf numFmtId="49" fontId="38" fillId="2" borderId="14" xfId="2" applyNumberFormat="1" applyFont="1" applyFill="1" applyBorder="1" applyAlignment="1" applyProtection="1">
      <alignment horizontal="left" vertical="center"/>
      <protection hidden="1"/>
    </xf>
    <xf numFmtId="49" fontId="28" fillId="2" borderId="9" xfId="2" applyNumberFormat="1" applyFont="1" applyFill="1" applyBorder="1" applyAlignment="1" applyProtection="1">
      <alignment horizontal="left" vertical="center"/>
      <protection hidden="1"/>
    </xf>
    <xf numFmtId="0" fontId="41" fillId="2" borderId="83" xfId="2" applyNumberFormat="1" applyFont="1" applyFill="1" applyBorder="1" applyAlignment="1" applyProtection="1">
      <alignment horizontal="center" vertical="center" wrapText="1"/>
      <protection hidden="1"/>
    </xf>
    <xf numFmtId="0" fontId="41" fillId="2" borderId="94" xfId="2" applyNumberFormat="1" applyFont="1" applyFill="1" applyBorder="1" applyAlignment="1" applyProtection="1">
      <alignment horizontal="center" vertical="center" wrapText="1"/>
      <protection hidden="1"/>
    </xf>
    <xf numFmtId="0" fontId="41" fillId="2" borderId="18" xfId="2" applyNumberFormat="1" applyFont="1" applyFill="1" applyBorder="1" applyAlignment="1" applyProtection="1">
      <alignment horizontal="center" vertical="center" wrapText="1"/>
      <protection hidden="1"/>
    </xf>
    <xf numFmtId="0" fontId="41" fillId="2" borderId="95" xfId="2" applyNumberFormat="1" applyFont="1" applyFill="1" applyBorder="1" applyAlignment="1" applyProtection="1">
      <alignment horizontal="center" vertical="center" wrapText="1"/>
      <protection hidden="1"/>
    </xf>
    <xf numFmtId="0" fontId="41" fillId="2" borderId="76" xfId="2" applyNumberFormat="1" applyFont="1" applyFill="1" applyBorder="1" applyAlignment="1" applyProtection="1">
      <alignment horizontal="center" vertical="center" wrapText="1"/>
      <protection hidden="1"/>
    </xf>
    <xf numFmtId="0" fontId="41" fillId="2" borderId="73" xfId="2" applyNumberFormat="1" applyFont="1" applyFill="1" applyBorder="1" applyAlignment="1" applyProtection="1">
      <alignment horizontal="center" vertical="center" wrapText="1"/>
      <protection hidden="1"/>
    </xf>
    <xf numFmtId="0" fontId="18" fillId="2" borderId="14" xfId="2" applyNumberFormat="1" applyFont="1" applyFill="1" applyBorder="1" applyAlignment="1" applyProtection="1">
      <alignment horizontal="left" vertical="center" wrapText="1" shrinkToFit="1"/>
      <protection hidden="1"/>
    </xf>
    <xf numFmtId="0" fontId="18" fillId="2" borderId="9" xfId="2" applyNumberFormat="1" applyFont="1" applyFill="1" applyBorder="1" applyAlignment="1" applyProtection="1">
      <alignment horizontal="left" vertical="center" wrapText="1" shrinkToFit="1"/>
      <protection hidden="1"/>
    </xf>
    <xf numFmtId="0" fontId="18" fillId="3" borderId="13" xfId="2" applyNumberFormat="1" applyFont="1" applyFill="1" applyBorder="1" applyAlignment="1" applyProtection="1">
      <alignment horizontal="right" vertical="center" shrinkToFit="1"/>
      <protection locked="0"/>
    </xf>
    <xf numFmtId="0" fontId="18" fillId="3" borderId="39" xfId="2" applyNumberFormat="1" applyFont="1" applyFill="1" applyBorder="1" applyAlignment="1" applyProtection="1">
      <alignment horizontal="right" vertical="center" shrinkToFit="1"/>
      <protection locked="0"/>
    </xf>
    <xf numFmtId="0" fontId="40" fillId="2" borderId="75" xfId="2" applyNumberFormat="1" applyFont="1" applyFill="1" applyBorder="1" applyAlignment="1" applyProtection="1">
      <alignment horizontal="center" vertical="center" shrinkToFit="1"/>
      <protection hidden="1"/>
    </xf>
    <xf numFmtId="0" fontId="40" fillId="2" borderId="74" xfId="2" applyNumberFormat="1" applyFont="1" applyFill="1" applyBorder="1" applyAlignment="1" applyProtection="1">
      <alignment horizontal="center" vertical="center" shrinkToFit="1"/>
      <protection hidden="1"/>
    </xf>
    <xf numFmtId="0" fontId="40" fillId="2" borderId="39" xfId="2" applyNumberFormat="1" applyFont="1" applyFill="1" applyBorder="1" applyAlignment="1" applyProtection="1">
      <alignment horizontal="center" vertical="center" shrinkToFit="1"/>
      <protection hidden="1"/>
    </xf>
    <xf numFmtId="0" fontId="40" fillId="2" borderId="59" xfId="2" applyNumberFormat="1" applyFont="1" applyFill="1" applyBorder="1" applyAlignment="1" applyProtection="1">
      <alignment horizontal="center" vertical="center" shrinkToFit="1"/>
      <protection hidden="1"/>
    </xf>
    <xf numFmtId="0" fontId="18" fillId="2" borderId="12" xfId="2" applyNumberFormat="1" applyFont="1" applyFill="1" applyBorder="1" applyAlignment="1" applyProtection="1">
      <alignment horizontal="center" vertical="center" shrinkToFit="1"/>
      <protection hidden="1"/>
    </xf>
    <xf numFmtId="0" fontId="41" fillId="2" borderId="12" xfId="2" applyNumberFormat="1" applyFont="1" applyFill="1" applyBorder="1" applyAlignment="1" applyProtection="1">
      <alignment horizontal="center" vertical="center" shrinkToFit="1"/>
      <protection hidden="1"/>
    </xf>
    <xf numFmtId="0" fontId="18" fillId="2" borderId="8" xfId="2" applyNumberFormat="1" applyFont="1" applyFill="1" applyBorder="1" applyAlignment="1" applyProtection="1">
      <alignment horizontal="center" vertical="top"/>
      <protection locked="0"/>
    </xf>
    <xf numFmtId="0" fontId="10" fillId="2" borderId="42" xfId="2" applyNumberFormat="1" applyFont="1" applyFill="1" applyBorder="1" applyAlignment="1" applyProtection="1">
      <alignment horizontal="center" vertical="center"/>
      <protection locked="0"/>
    </xf>
    <xf numFmtId="0" fontId="10" fillId="2" borderId="37" xfId="2" applyNumberFormat="1" applyFont="1" applyFill="1" applyBorder="1" applyAlignment="1" applyProtection="1">
      <alignment horizontal="center" vertical="center"/>
      <protection locked="0"/>
    </xf>
    <xf numFmtId="0" fontId="29" fillId="2" borderId="15" xfId="2" applyNumberFormat="1" applyFont="1" applyFill="1" applyBorder="1" applyAlignment="1" applyProtection="1">
      <alignment horizontal="center" vertical="center" wrapText="1"/>
      <protection hidden="1"/>
    </xf>
    <xf numFmtId="0" fontId="29" fillId="2" borderId="16" xfId="2" applyNumberFormat="1" applyFont="1" applyFill="1" applyBorder="1" applyAlignment="1" applyProtection="1">
      <alignment horizontal="center" vertical="center"/>
      <protection hidden="1"/>
    </xf>
    <xf numFmtId="177" fontId="22" fillId="2" borderId="35" xfId="2" applyNumberFormat="1" applyFont="1" applyFill="1" applyBorder="1" applyAlignment="1" applyProtection="1">
      <alignment horizontal="center" vertical="center"/>
      <protection hidden="1"/>
    </xf>
    <xf numFmtId="177" fontId="22" fillId="2" borderId="76" xfId="2" applyNumberFormat="1" applyFont="1" applyFill="1" applyBorder="1" applyAlignment="1" applyProtection="1">
      <alignment horizontal="center" vertical="center"/>
      <protection hidden="1"/>
    </xf>
    <xf numFmtId="178" fontId="18" fillId="5" borderId="59" xfId="2" applyNumberFormat="1" applyFont="1" applyFill="1" applyBorder="1" applyAlignment="1" applyProtection="1">
      <alignment horizontal="left" vertical="center" shrinkToFit="1"/>
      <protection hidden="1"/>
    </xf>
    <xf numFmtId="177" fontId="22" fillId="2" borderId="61" xfId="2" applyNumberFormat="1" applyFont="1" applyFill="1" applyBorder="1" applyAlignment="1" applyProtection="1">
      <alignment horizontal="center" vertical="center"/>
      <protection hidden="1"/>
    </xf>
    <xf numFmtId="177" fontId="22" fillId="2" borderId="62" xfId="2" applyNumberFormat="1" applyFont="1" applyFill="1" applyBorder="1" applyAlignment="1" applyProtection="1">
      <alignment horizontal="center" vertical="center"/>
      <protection hidden="1"/>
    </xf>
    <xf numFmtId="177" fontId="22" fillId="2" borderId="36" xfId="2" applyNumberFormat="1" applyFont="1" applyFill="1" applyBorder="1" applyAlignment="1" applyProtection="1">
      <alignment horizontal="center" vertical="center"/>
      <protection hidden="1"/>
    </xf>
    <xf numFmtId="177" fontId="22" fillId="2" borderId="71" xfId="2" applyNumberFormat="1" applyFont="1" applyFill="1" applyBorder="1" applyAlignment="1" applyProtection="1">
      <alignment horizontal="center" vertical="center"/>
      <protection hidden="1"/>
    </xf>
    <xf numFmtId="0" fontId="29" fillId="2" borderId="51" xfId="2" applyNumberFormat="1" applyFont="1" applyFill="1" applyBorder="1" applyAlignment="1" applyProtection="1">
      <alignment horizontal="center" vertical="center"/>
      <protection hidden="1"/>
    </xf>
    <xf numFmtId="0" fontId="29" fillId="2" borderId="60" xfId="2" applyNumberFormat="1" applyFont="1" applyFill="1" applyBorder="1" applyAlignment="1" applyProtection="1">
      <alignment horizontal="center" vertical="center"/>
      <protection hidden="1"/>
    </xf>
    <xf numFmtId="0" fontId="29" fillId="2" borderId="15" xfId="2" applyNumberFormat="1" applyFont="1" applyFill="1" applyBorder="1" applyAlignment="1" applyProtection="1">
      <alignment horizontal="center" vertical="center"/>
      <protection hidden="1"/>
    </xf>
    <xf numFmtId="177" fontId="18" fillId="5" borderId="0" xfId="2" applyNumberFormat="1" applyFont="1" applyFill="1" applyBorder="1" applyAlignment="1" applyProtection="1">
      <alignment horizontal="left" vertical="center" shrinkToFit="1"/>
      <protection hidden="1"/>
    </xf>
    <xf numFmtId="0" fontId="10" fillId="2" borderId="99" xfId="2" applyNumberFormat="1" applyFont="1" applyFill="1" applyBorder="1" applyAlignment="1" applyProtection="1">
      <alignment horizontal="center" vertical="center"/>
      <protection locked="0"/>
    </xf>
    <xf numFmtId="0" fontId="22" fillId="2" borderId="39" xfId="2" applyNumberFormat="1" applyFont="1" applyFill="1" applyBorder="1" applyAlignment="1" applyProtection="1">
      <alignment horizontal="right" vertical="center" shrinkToFit="1"/>
      <protection hidden="1"/>
    </xf>
    <xf numFmtId="177" fontId="22" fillId="2" borderId="15" xfId="2" applyNumberFormat="1" applyFont="1" applyFill="1" applyBorder="1" applyAlignment="1" applyProtection="1">
      <alignment horizontal="center" vertical="center"/>
      <protection hidden="1"/>
    </xf>
    <xf numFmtId="177" fontId="22" fillId="2" borderId="51" xfId="2" applyNumberFormat="1" applyFont="1" applyFill="1" applyBorder="1" applyAlignment="1" applyProtection="1">
      <alignment horizontal="center" vertical="center"/>
      <protection hidden="1"/>
    </xf>
    <xf numFmtId="0" fontId="38" fillId="2" borderId="39" xfId="2" applyNumberFormat="1" applyFont="1" applyFill="1" applyBorder="1" applyAlignment="1" applyProtection="1">
      <alignment horizontal="center" vertical="top" wrapText="1"/>
      <protection hidden="1"/>
    </xf>
    <xf numFmtId="177" fontId="22" fillId="2" borderId="77" xfId="2" applyNumberFormat="1" applyFont="1" applyFill="1" applyBorder="1" applyAlignment="1" applyProtection="1">
      <alignment horizontal="center" vertical="center"/>
      <protection hidden="1"/>
    </xf>
    <xf numFmtId="0" fontId="18" fillId="2" borderId="39" xfId="2" applyNumberFormat="1" applyFont="1" applyFill="1" applyBorder="1" applyAlignment="1" applyProtection="1">
      <alignment horizontal="center" vertical="center" wrapText="1"/>
      <protection hidden="1"/>
    </xf>
    <xf numFmtId="0" fontId="38" fillId="2" borderId="0" xfId="2" applyNumberFormat="1" applyFont="1" applyFill="1" applyBorder="1" applyAlignment="1" applyProtection="1">
      <alignment horizontal="center" vertical="center" wrapText="1"/>
      <protection hidden="1"/>
    </xf>
    <xf numFmtId="0" fontId="38" fillId="2" borderId="59" xfId="2" applyNumberFormat="1" applyFont="1" applyFill="1" applyBorder="1" applyAlignment="1" applyProtection="1">
      <alignment horizontal="center" vertical="center" wrapText="1"/>
      <protection hidden="1"/>
    </xf>
    <xf numFmtId="0" fontId="38" fillId="2" borderId="40" xfId="2" applyNumberFormat="1" applyFont="1" applyFill="1" applyBorder="1" applyAlignment="1" applyProtection="1">
      <alignment horizontal="center" vertical="center" wrapText="1"/>
      <protection hidden="1"/>
    </xf>
    <xf numFmtId="0" fontId="38" fillId="2" borderId="8" xfId="2" applyNumberFormat="1" applyFont="1" applyFill="1" applyBorder="1" applyAlignment="1" applyProtection="1">
      <alignment horizontal="center" vertical="center" wrapText="1"/>
      <protection hidden="1"/>
    </xf>
    <xf numFmtId="0" fontId="38" fillId="2" borderId="60" xfId="2" applyNumberFormat="1" applyFont="1" applyFill="1" applyBorder="1" applyAlignment="1" applyProtection="1">
      <alignment horizontal="center" vertical="center" wrapText="1"/>
      <protection hidden="1"/>
    </xf>
    <xf numFmtId="0" fontId="18" fillId="2" borderId="19" xfId="2" applyNumberFormat="1" applyFont="1" applyFill="1" applyBorder="1" applyAlignment="1" applyProtection="1">
      <alignment horizontal="center" vertical="center" wrapText="1"/>
      <protection hidden="1"/>
    </xf>
    <xf numFmtId="0" fontId="38" fillId="2" borderId="63" xfId="2" applyNumberFormat="1" applyFont="1" applyFill="1" applyBorder="1" applyAlignment="1" applyProtection="1">
      <alignment horizontal="center" vertical="center" wrapText="1"/>
      <protection hidden="1"/>
    </xf>
    <xf numFmtId="0" fontId="38" fillId="2" borderId="51" xfId="2" applyNumberFormat="1" applyFont="1" applyFill="1" applyBorder="1" applyAlignment="1" applyProtection="1">
      <alignment horizontal="center" vertical="center" wrapText="1"/>
      <protection hidden="1"/>
    </xf>
    <xf numFmtId="0" fontId="38" fillId="2" borderId="9" xfId="2" applyNumberFormat="1" applyFont="1" applyFill="1" applyBorder="1" applyAlignment="1" applyProtection="1">
      <alignment horizontal="center" vertical="center" wrapText="1"/>
      <protection hidden="1"/>
    </xf>
    <xf numFmtId="0" fontId="22" fillId="2" borderId="18" xfId="2" applyNumberFormat="1" applyFont="1" applyFill="1" applyBorder="1" applyAlignment="1" applyProtection="1">
      <alignment horizontal="center" vertical="center"/>
      <protection hidden="1"/>
    </xf>
    <xf numFmtId="0" fontId="22" fillId="2" borderId="89" xfId="2" applyNumberFormat="1" applyFont="1" applyFill="1" applyBorder="1" applyAlignment="1" applyProtection="1">
      <alignment horizontal="center" vertical="center"/>
      <protection hidden="1"/>
    </xf>
    <xf numFmtId="0" fontId="22" fillId="2" borderId="19" xfId="2" applyNumberFormat="1" applyFont="1" applyFill="1" applyBorder="1" applyAlignment="1" applyProtection="1">
      <alignment horizontal="center" vertical="center"/>
      <protection hidden="1"/>
    </xf>
    <xf numFmtId="0" fontId="19" fillId="2" borderId="75" xfId="2" applyNumberFormat="1" applyFont="1" applyFill="1" applyBorder="1" applyAlignment="1" applyProtection="1">
      <alignment horizontal="center" vertical="center" shrinkToFit="1"/>
      <protection hidden="1"/>
    </xf>
    <xf numFmtId="0" fontId="19" fillId="2" borderId="74" xfId="2" applyNumberFormat="1" applyFont="1" applyFill="1" applyBorder="1" applyAlignment="1" applyProtection="1">
      <alignment horizontal="center" vertical="center" shrinkToFit="1"/>
      <protection hidden="1"/>
    </xf>
    <xf numFmtId="0" fontId="19" fillId="2" borderId="39" xfId="2" applyNumberFormat="1" applyFont="1" applyFill="1" applyBorder="1" applyAlignment="1" applyProtection="1">
      <alignment horizontal="center" vertical="center" shrinkToFit="1"/>
      <protection hidden="1"/>
    </xf>
    <xf numFmtId="0" fontId="19" fillId="2" borderId="59" xfId="2" applyNumberFormat="1" applyFont="1" applyFill="1" applyBorder="1" applyAlignment="1" applyProtection="1">
      <alignment horizontal="center" vertical="center" shrinkToFit="1"/>
      <protection hidden="1"/>
    </xf>
    <xf numFmtId="0" fontId="19" fillId="2" borderId="40" xfId="2" applyNumberFormat="1" applyFont="1" applyFill="1" applyBorder="1" applyAlignment="1" applyProtection="1">
      <alignment horizontal="center" vertical="center" shrinkToFit="1"/>
      <protection hidden="1"/>
    </xf>
    <xf numFmtId="0" fontId="19" fillId="2" borderId="60" xfId="2" applyNumberFormat="1" applyFont="1" applyFill="1" applyBorder="1" applyAlignment="1" applyProtection="1">
      <alignment horizontal="center" vertical="center" shrinkToFit="1"/>
      <protection hidden="1"/>
    </xf>
    <xf numFmtId="0" fontId="19" fillId="2" borderId="48" xfId="2" applyNumberFormat="1" applyFont="1" applyFill="1" applyBorder="1" applyAlignment="1" applyProtection="1">
      <alignment horizontal="center" vertical="center" shrinkToFit="1"/>
      <protection hidden="1"/>
    </xf>
    <xf numFmtId="0" fontId="19" fillId="2" borderId="49" xfId="2" applyNumberFormat="1" applyFont="1" applyFill="1" applyBorder="1" applyAlignment="1" applyProtection="1">
      <alignment horizontal="center" vertical="center" shrinkToFit="1"/>
      <protection hidden="1"/>
    </xf>
    <xf numFmtId="0" fontId="19" fillId="2" borderId="19" xfId="2" applyNumberFormat="1" applyFont="1" applyFill="1" applyBorder="1" applyAlignment="1" applyProtection="1">
      <alignment horizontal="center" vertical="center" shrinkToFit="1"/>
      <protection hidden="1"/>
    </xf>
    <xf numFmtId="0" fontId="19" fillId="2" borderId="63" xfId="2" applyNumberFormat="1" applyFont="1" applyFill="1" applyBorder="1" applyAlignment="1" applyProtection="1">
      <alignment horizontal="center" vertical="center" shrinkToFit="1"/>
      <protection hidden="1"/>
    </xf>
    <xf numFmtId="0" fontId="19" fillId="2" borderId="51" xfId="2" applyNumberFormat="1" applyFont="1" applyFill="1" applyBorder="1" applyAlignment="1" applyProtection="1">
      <alignment horizontal="center" vertical="center" shrinkToFit="1"/>
      <protection hidden="1"/>
    </xf>
    <xf numFmtId="0" fontId="19" fillId="2" borderId="9" xfId="2" applyNumberFormat="1" applyFont="1" applyFill="1" applyBorder="1" applyAlignment="1" applyProtection="1">
      <alignment horizontal="center" vertical="center" shrinkToFit="1"/>
      <protection hidden="1"/>
    </xf>
    <xf numFmtId="0" fontId="40" fillId="2" borderId="48" xfId="2" applyNumberFormat="1" applyFont="1" applyFill="1" applyBorder="1" applyAlignment="1" applyProtection="1">
      <alignment horizontal="center" shrinkToFit="1"/>
      <protection hidden="1"/>
    </xf>
    <xf numFmtId="0" fontId="40" fillId="2" borderId="29" xfId="2" applyNumberFormat="1" applyFont="1" applyFill="1" applyBorder="1" applyAlignment="1" applyProtection="1">
      <alignment horizontal="center" shrinkToFit="1"/>
      <protection hidden="1"/>
    </xf>
    <xf numFmtId="0" fontId="40" fillId="2" borderId="49" xfId="2" applyNumberFormat="1" applyFont="1" applyFill="1" applyBorder="1" applyAlignment="1" applyProtection="1">
      <alignment horizontal="center" shrinkToFit="1"/>
      <protection hidden="1"/>
    </xf>
    <xf numFmtId="0" fontId="63" fillId="2" borderId="1" xfId="2" applyNumberFormat="1" applyFont="1" applyFill="1" applyBorder="1" applyAlignment="1" applyProtection="1">
      <alignment horizontal="left" shrinkToFit="1"/>
      <protection hidden="1"/>
    </xf>
    <xf numFmtId="0" fontId="63" fillId="2" borderId="2" xfId="2" applyNumberFormat="1" applyFont="1" applyFill="1" applyBorder="1" applyAlignment="1" applyProtection="1">
      <alignment horizontal="left" shrinkToFit="1"/>
      <protection hidden="1"/>
    </xf>
    <xf numFmtId="178" fontId="18" fillId="2" borderId="1" xfId="2" applyNumberFormat="1" applyFont="1" applyFill="1" applyBorder="1" applyAlignment="1" applyProtection="1">
      <alignment horizontal="left" vertical="center"/>
      <protection hidden="1"/>
    </xf>
    <xf numFmtId="0" fontId="18" fillId="2" borderId="1" xfId="2" applyNumberFormat="1" applyFont="1" applyFill="1" applyBorder="1" applyAlignment="1" applyProtection="1">
      <alignment horizontal="left" vertical="center"/>
      <protection hidden="1"/>
    </xf>
    <xf numFmtId="0" fontId="18" fillId="2" borderId="2" xfId="2" applyNumberFormat="1" applyFont="1" applyFill="1" applyBorder="1" applyAlignment="1" applyProtection="1">
      <alignment horizontal="left" vertical="center"/>
      <protection hidden="1"/>
    </xf>
    <xf numFmtId="178" fontId="23" fillId="2" borderId="1" xfId="2" applyNumberFormat="1" applyFont="1" applyFill="1" applyBorder="1" applyAlignment="1" applyProtection="1">
      <alignment horizontal="left" vertical="center" shrinkToFit="1"/>
      <protection hidden="1"/>
    </xf>
    <xf numFmtId="178" fontId="23" fillId="2" borderId="2" xfId="2" applyNumberFormat="1" applyFont="1" applyFill="1" applyBorder="1" applyAlignment="1" applyProtection="1">
      <alignment horizontal="left" vertical="center" shrinkToFit="1"/>
      <protection hidden="1"/>
    </xf>
    <xf numFmtId="0" fontId="4" fillId="2" borderId="0" xfId="2" applyFont="1" applyFill="1" applyAlignment="1" applyProtection="1">
      <alignment horizontal="center" vertical="center" textRotation="180"/>
      <protection locked="0"/>
    </xf>
    <xf numFmtId="0" fontId="18" fillId="2" borderId="78" xfId="2" applyNumberFormat="1" applyFont="1" applyFill="1" applyBorder="1" applyAlignment="1" applyProtection="1">
      <alignment horizontal="center" vertical="center"/>
      <protection hidden="1"/>
    </xf>
    <xf numFmtId="0" fontId="6" fillId="2" borderId="12" xfId="2" applyNumberFormat="1" applyFont="1" applyFill="1" applyBorder="1" applyAlignment="1" applyProtection="1">
      <alignment horizontal="center" vertical="center"/>
      <protection hidden="1"/>
    </xf>
    <xf numFmtId="176" fontId="23" fillId="3" borderId="44" xfId="2" applyNumberFormat="1" applyFont="1" applyFill="1" applyBorder="1" applyAlignment="1" applyProtection="1">
      <alignment horizontal="center"/>
      <protection locked="0"/>
    </xf>
    <xf numFmtId="176" fontId="23" fillId="3" borderId="1" xfId="2" applyNumberFormat="1" applyFont="1" applyFill="1" applyBorder="1" applyAlignment="1" applyProtection="1">
      <alignment horizontal="center"/>
      <protection locked="0"/>
    </xf>
    <xf numFmtId="176" fontId="23" fillId="3" borderId="24" xfId="2" applyNumberFormat="1" applyFont="1" applyFill="1" applyBorder="1" applyAlignment="1" applyProtection="1">
      <alignment horizontal="center"/>
      <protection locked="0"/>
    </xf>
    <xf numFmtId="0" fontId="14" fillId="2" borderId="97" xfId="2" applyNumberFormat="1" applyFont="1" applyFill="1" applyBorder="1" applyAlignment="1" applyProtection="1">
      <alignment horizontal="center" vertical="center"/>
      <protection hidden="1"/>
    </xf>
    <xf numFmtId="0" fontId="14" fillId="2" borderId="38" xfId="2" applyNumberFormat="1" applyFont="1" applyFill="1" applyBorder="1" applyAlignment="1" applyProtection="1">
      <alignment horizontal="center" vertical="center"/>
      <protection hidden="1"/>
    </xf>
    <xf numFmtId="0" fontId="14" fillId="2" borderId="86" xfId="2" applyNumberFormat="1" applyFont="1" applyFill="1" applyBorder="1" applyAlignment="1" applyProtection="1">
      <alignment horizontal="center" vertical="center"/>
      <protection hidden="1"/>
    </xf>
    <xf numFmtId="0" fontId="79" fillId="2" borderId="87" xfId="2" applyNumberFormat="1" applyFont="1" applyFill="1" applyBorder="1" applyAlignment="1" applyProtection="1">
      <alignment horizontal="center" vertical="center" wrapText="1"/>
      <protection hidden="1"/>
    </xf>
    <xf numFmtId="0" fontId="79" fillId="2" borderId="88" xfId="2" applyNumberFormat="1" applyFont="1" applyFill="1" applyBorder="1" applyAlignment="1" applyProtection="1">
      <alignment horizontal="center" vertical="center" wrapText="1"/>
      <protection hidden="1"/>
    </xf>
    <xf numFmtId="14" fontId="16" fillId="2" borderId="0" xfId="2" applyNumberFormat="1" applyFont="1" applyFill="1" applyBorder="1" applyAlignment="1" applyProtection="1">
      <alignment horizontal="left"/>
      <protection hidden="1"/>
    </xf>
    <xf numFmtId="0" fontId="35" fillId="2" borderId="48" xfId="2" applyNumberFormat="1" applyFont="1" applyFill="1" applyBorder="1" applyAlignment="1" applyProtection="1">
      <alignment horizontal="center" vertical="center" wrapText="1"/>
      <protection locked="0"/>
    </xf>
    <xf numFmtId="0" fontId="35" fillId="2" borderId="29" xfId="2" applyNumberFormat="1" applyFont="1" applyFill="1" applyBorder="1" applyAlignment="1" applyProtection="1">
      <alignment horizontal="center" vertical="center"/>
      <protection locked="0"/>
    </xf>
    <xf numFmtId="0" fontId="35" fillId="2" borderId="49" xfId="2" applyNumberFormat="1" applyFont="1" applyFill="1" applyBorder="1" applyAlignment="1" applyProtection="1">
      <alignment horizontal="center" vertical="center"/>
      <protection locked="0"/>
    </xf>
    <xf numFmtId="0" fontId="35" fillId="2" borderId="98" xfId="2" applyNumberFormat="1" applyFont="1" applyFill="1" applyBorder="1" applyAlignment="1" applyProtection="1">
      <alignment horizontal="center" vertical="center"/>
      <protection locked="0"/>
    </xf>
    <xf numFmtId="0" fontId="35" fillId="2" borderId="91" xfId="2" applyNumberFormat="1" applyFont="1" applyFill="1" applyBorder="1" applyAlignment="1" applyProtection="1">
      <alignment horizontal="center" vertical="center"/>
      <protection locked="0"/>
    </xf>
    <xf numFmtId="0" fontId="35" fillId="2" borderId="93" xfId="2" applyNumberFormat="1" applyFont="1" applyFill="1" applyBorder="1" applyAlignment="1" applyProtection="1">
      <alignment horizontal="center" vertical="center"/>
      <protection locked="0"/>
    </xf>
    <xf numFmtId="0" fontId="7" fillId="2" borderId="66" xfId="2" applyNumberFormat="1" applyFont="1" applyFill="1" applyBorder="1" applyAlignment="1" applyProtection="1">
      <alignment horizontal="center" vertical="center"/>
      <protection hidden="1"/>
    </xf>
    <xf numFmtId="0" fontId="7" fillId="2" borderId="67" xfId="2" applyNumberFormat="1" applyFont="1" applyFill="1" applyBorder="1" applyAlignment="1" applyProtection="1">
      <alignment horizontal="center" vertical="center"/>
      <protection hidden="1"/>
    </xf>
    <xf numFmtId="0" fontId="51" fillId="2" borderId="68" xfId="2" applyNumberFormat="1" applyFont="1" applyFill="1" applyBorder="1" applyAlignment="1" applyProtection="1">
      <alignment horizontal="left" vertical="center"/>
      <protection locked="0"/>
    </xf>
    <xf numFmtId="0" fontId="51" fillId="2" borderId="69" xfId="2" applyNumberFormat="1" applyFont="1" applyFill="1" applyBorder="1" applyAlignment="1" applyProtection="1">
      <alignment horizontal="left" vertical="center"/>
      <protection locked="0"/>
    </xf>
    <xf numFmtId="0" fontId="51" fillId="2" borderId="70" xfId="2" applyNumberFormat="1" applyFont="1" applyFill="1" applyBorder="1" applyAlignment="1" applyProtection="1">
      <alignment horizontal="left" vertical="center"/>
      <protection locked="0"/>
    </xf>
    <xf numFmtId="0" fontId="52" fillId="2" borderId="39" xfId="2" applyNumberFormat="1" applyFont="1" applyFill="1" applyBorder="1" applyAlignment="1" applyProtection="1">
      <alignment horizontal="center" wrapText="1"/>
      <protection hidden="1"/>
    </xf>
    <xf numFmtId="0" fontId="52" fillId="2" borderId="0" xfId="2" applyNumberFormat="1" applyFont="1" applyFill="1" applyBorder="1" applyAlignment="1" applyProtection="1">
      <alignment horizontal="center" wrapText="1"/>
      <protection hidden="1"/>
    </xf>
    <xf numFmtId="0" fontId="52" fillId="2" borderId="63" xfId="2" applyNumberFormat="1" applyFont="1" applyFill="1" applyBorder="1" applyAlignment="1" applyProtection="1">
      <alignment horizontal="center" wrapText="1"/>
      <protection hidden="1"/>
    </xf>
    <xf numFmtId="0" fontId="52" fillId="2" borderId="90" xfId="2" applyNumberFormat="1" applyFont="1" applyFill="1" applyBorder="1" applyAlignment="1" applyProtection="1">
      <alignment horizontal="center" wrapText="1"/>
      <protection hidden="1"/>
    </xf>
    <xf numFmtId="0" fontId="52" fillId="2" borderId="91" xfId="2" applyNumberFormat="1" applyFont="1" applyFill="1" applyBorder="1" applyAlignment="1" applyProtection="1">
      <alignment horizontal="center" wrapText="1"/>
      <protection hidden="1"/>
    </xf>
    <xf numFmtId="0" fontId="52" fillId="2" borderId="93" xfId="2" applyNumberFormat="1" applyFont="1" applyFill="1" applyBorder="1" applyAlignment="1" applyProtection="1">
      <alignment horizontal="center" wrapText="1"/>
      <protection hidden="1"/>
    </xf>
    <xf numFmtId="0" fontId="4" fillId="2" borderId="39" xfId="2" applyNumberFormat="1" applyFont="1" applyFill="1" applyBorder="1" applyAlignment="1" applyProtection="1">
      <alignment horizontal="center" wrapText="1"/>
      <protection locked="0"/>
    </xf>
    <xf numFmtId="0" fontId="4" fillId="2" borderId="0" xfId="2" applyNumberFormat="1" applyFont="1" applyFill="1" applyBorder="1" applyAlignment="1" applyProtection="1">
      <alignment horizontal="center"/>
      <protection locked="0"/>
    </xf>
    <xf numFmtId="0" fontId="4" fillId="2" borderId="50" xfId="2" applyNumberFormat="1" applyFont="1" applyFill="1" applyBorder="1" applyAlignment="1" applyProtection="1">
      <alignment horizontal="center"/>
      <protection locked="0"/>
    </xf>
    <xf numFmtId="0" fontId="4" fillId="2" borderId="90" xfId="2" applyNumberFormat="1" applyFont="1" applyFill="1" applyBorder="1" applyAlignment="1" applyProtection="1">
      <alignment horizontal="center"/>
      <protection locked="0"/>
    </xf>
    <xf numFmtId="0" fontId="4" fillId="2" borderId="91" xfId="2" applyNumberFormat="1" applyFont="1" applyFill="1" applyBorder="1" applyAlignment="1" applyProtection="1">
      <alignment horizontal="center"/>
      <protection locked="0"/>
    </xf>
    <xf numFmtId="0" fontId="4" fillId="2" borderId="92" xfId="2" applyNumberFormat="1" applyFont="1" applyFill="1" applyBorder="1" applyAlignment="1" applyProtection="1">
      <alignment horizontal="center"/>
      <protection locked="0"/>
    </xf>
    <xf numFmtId="0" fontId="7" fillId="2" borderId="64" xfId="2" applyNumberFormat="1" applyFont="1" applyFill="1" applyBorder="1" applyAlignment="1" applyProtection="1">
      <alignment horizontal="center" vertical="center"/>
      <protection hidden="1"/>
    </xf>
    <xf numFmtId="0" fontId="7" fillId="2" borderId="65" xfId="2" applyNumberFormat="1" applyFont="1" applyFill="1" applyBorder="1" applyAlignment="1" applyProtection="1">
      <alignment horizontal="center" vertical="center"/>
      <protection hidden="1"/>
    </xf>
    <xf numFmtId="0" fontId="7" fillId="2" borderId="64" xfId="2" applyNumberFormat="1" applyFont="1" applyFill="1" applyBorder="1" applyAlignment="1" applyProtection="1">
      <alignment horizontal="left" vertical="center"/>
      <protection locked="0"/>
    </xf>
    <xf numFmtId="0" fontId="7" fillId="2" borderId="53" xfId="2" applyNumberFormat="1" applyFont="1" applyFill="1" applyBorder="1" applyAlignment="1" applyProtection="1">
      <alignment horizontal="left" vertical="center"/>
      <protection locked="0"/>
    </xf>
    <xf numFmtId="0" fontId="7" fillId="2" borderId="65" xfId="2" applyNumberFormat="1" applyFont="1" applyFill="1" applyBorder="1" applyAlignment="1" applyProtection="1">
      <alignment horizontal="left" vertical="center"/>
      <protection locked="0"/>
    </xf>
    <xf numFmtId="0" fontId="7" fillId="2" borderId="53" xfId="2" applyNumberFormat="1" applyFont="1" applyFill="1" applyBorder="1" applyAlignment="1" applyProtection="1">
      <alignment horizontal="center" vertical="center"/>
      <protection hidden="1"/>
    </xf>
    <xf numFmtId="0" fontId="18" fillId="2" borderId="1" xfId="2" applyNumberFormat="1" applyFont="1" applyFill="1" applyBorder="1" applyAlignment="1" applyProtection="1">
      <alignment horizontal="center" vertical="center" shrinkToFit="1"/>
      <protection hidden="1"/>
    </xf>
    <xf numFmtId="0" fontId="41" fillId="2" borderId="2" xfId="2" applyNumberFormat="1" applyFont="1" applyFill="1" applyBorder="1" applyAlignment="1" applyProtection="1">
      <alignment horizontal="center" vertical="center" shrinkToFit="1"/>
      <protection hidden="1"/>
    </xf>
    <xf numFmtId="0" fontId="35" fillId="2" borderId="64" xfId="2" applyNumberFormat="1" applyFont="1" applyFill="1" applyBorder="1" applyAlignment="1" applyProtection="1">
      <alignment horizontal="center" vertical="center"/>
      <protection locked="0"/>
    </xf>
    <xf numFmtId="0" fontId="35" fillId="2" borderId="53" xfId="2" applyNumberFormat="1" applyFont="1" applyFill="1" applyBorder="1" applyAlignment="1" applyProtection="1">
      <alignment horizontal="center" vertical="center"/>
      <protection locked="0"/>
    </xf>
    <xf numFmtId="0" fontId="35" fillId="2" borderId="65" xfId="2" applyNumberFormat="1" applyFont="1" applyFill="1" applyBorder="1" applyAlignment="1" applyProtection="1">
      <alignment horizontal="center" vertical="center"/>
      <protection locked="0"/>
    </xf>
    <xf numFmtId="0" fontId="18" fillId="2" borderId="12" xfId="2" applyNumberFormat="1" applyFont="1" applyFill="1" applyBorder="1" applyAlignment="1" applyProtection="1">
      <alignment horizontal="center" vertical="center"/>
      <protection hidden="1"/>
    </xf>
    <xf numFmtId="0" fontId="18" fillId="2" borderId="44" xfId="2" applyNumberFormat="1" applyFont="1" applyFill="1" applyBorder="1" applyAlignment="1" applyProtection="1">
      <alignment horizontal="center" vertical="center"/>
      <protection hidden="1"/>
    </xf>
    <xf numFmtId="0" fontId="6" fillId="2" borderId="24" xfId="2" applyNumberFormat="1" applyFont="1" applyFill="1" applyBorder="1" applyAlignment="1" applyProtection="1">
      <alignment horizontal="center" vertical="center"/>
      <protection hidden="1"/>
    </xf>
    <xf numFmtId="0" fontId="18" fillId="2" borderId="0" xfId="2" applyNumberFormat="1" applyFont="1" applyFill="1" applyBorder="1" applyAlignment="1" applyProtection="1">
      <alignment horizontal="center" vertical="center" shrinkToFit="1"/>
      <protection hidden="1"/>
    </xf>
    <xf numFmtId="0" fontId="18" fillId="2" borderId="63" xfId="2" applyNumberFormat="1" applyFont="1" applyFill="1" applyBorder="1" applyAlignment="1" applyProtection="1">
      <alignment horizontal="center" vertical="center" shrinkToFit="1"/>
      <protection hidden="1"/>
    </xf>
    <xf numFmtId="0" fontId="7" fillId="2" borderId="1" xfId="2" applyNumberFormat="1" applyFont="1" applyFill="1" applyBorder="1" applyAlignment="1" applyProtection="1">
      <alignment horizontal="center"/>
      <protection hidden="1"/>
    </xf>
    <xf numFmtId="0" fontId="7" fillId="2" borderId="24" xfId="2" applyNumberFormat="1" applyFont="1" applyFill="1" applyBorder="1" applyAlignment="1" applyProtection="1">
      <alignment horizontal="center"/>
      <protection hidden="1"/>
    </xf>
    <xf numFmtId="176" fontId="23" fillId="3" borderId="6" xfId="2" applyNumberFormat="1" applyFont="1" applyFill="1" applyBorder="1" applyAlignment="1" applyProtection="1">
      <alignment horizontal="right"/>
      <protection locked="0"/>
    </xf>
    <xf numFmtId="176" fontId="23" fillId="3" borderId="1" xfId="2" applyNumberFormat="1" applyFont="1" applyFill="1" applyBorder="1" applyAlignment="1" applyProtection="1">
      <alignment horizontal="right"/>
      <protection locked="0"/>
    </xf>
    <xf numFmtId="176" fontId="23" fillId="3" borderId="44" xfId="2" applyNumberFormat="1" applyFont="1" applyFill="1" applyBorder="1" applyAlignment="1" applyProtection="1">
      <alignment horizontal="right"/>
      <protection locked="0"/>
    </xf>
    <xf numFmtId="0" fontId="40" fillId="2" borderId="75" xfId="2" applyNumberFormat="1" applyFont="1" applyFill="1" applyBorder="1" applyAlignment="1" applyProtection="1">
      <alignment horizontal="center" shrinkToFit="1"/>
      <protection hidden="1"/>
    </xf>
    <xf numFmtId="0" fontId="40" fillId="2" borderId="74" xfId="2" applyNumberFormat="1" applyFont="1" applyFill="1" applyBorder="1" applyAlignment="1" applyProtection="1">
      <alignment horizontal="center" shrinkToFit="1"/>
      <protection hidden="1"/>
    </xf>
    <xf numFmtId="178" fontId="23" fillId="2" borderId="1" xfId="2" applyNumberFormat="1" applyFont="1" applyFill="1" applyBorder="1" applyAlignment="1" applyProtection="1">
      <alignment horizontal="left" vertical="center"/>
      <protection hidden="1"/>
    </xf>
    <xf numFmtId="0" fontId="1" fillId="0" borderId="24" xfId="2" applyBorder="1" applyProtection="1">
      <alignment vertical="center"/>
      <protection hidden="1"/>
    </xf>
    <xf numFmtId="0" fontId="40" fillId="2" borderId="6" xfId="2" applyNumberFormat="1" applyFont="1" applyFill="1" applyBorder="1" applyAlignment="1" applyProtection="1">
      <alignment horizontal="center"/>
      <protection hidden="1"/>
    </xf>
    <xf numFmtId="0" fontId="40" fillId="2" borderId="1" xfId="2" applyNumberFormat="1" applyFont="1" applyFill="1" applyBorder="1" applyAlignment="1" applyProtection="1">
      <alignment horizontal="center"/>
      <protection hidden="1"/>
    </xf>
    <xf numFmtId="0" fontId="40" fillId="2" borderId="44" xfId="2" applyNumberFormat="1" applyFont="1" applyFill="1" applyBorder="1" applyAlignment="1" applyProtection="1">
      <alignment horizontal="center"/>
      <protection hidden="1"/>
    </xf>
    <xf numFmtId="0" fontId="40" fillId="2" borderId="24" xfId="2" applyNumberFormat="1" applyFont="1" applyFill="1" applyBorder="1" applyAlignment="1" applyProtection="1">
      <alignment horizontal="center"/>
      <protection hidden="1"/>
    </xf>
    <xf numFmtId="0" fontId="44" fillId="2" borderId="1" xfId="2" applyNumberFormat="1" applyFont="1" applyFill="1" applyBorder="1" applyAlignment="1" applyProtection="1">
      <alignment horizontal="center"/>
      <protection hidden="1"/>
    </xf>
    <xf numFmtId="0" fontId="40" fillId="2" borderId="11" xfId="2" applyNumberFormat="1" applyFont="1" applyFill="1" applyBorder="1" applyAlignment="1" applyProtection="1">
      <alignment horizontal="center" vertical="center"/>
      <protection hidden="1"/>
    </xf>
    <xf numFmtId="0" fontId="40" fillId="2" borderId="7" xfId="2" applyNumberFormat="1" applyFont="1" applyFill="1" applyBorder="1" applyAlignment="1" applyProtection="1">
      <alignment horizontal="center" vertical="center"/>
      <protection hidden="1"/>
    </xf>
    <xf numFmtId="0" fontId="40" fillId="2" borderId="55" xfId="2" applyNumberFormat="1" applyFont="1" applyFill="1" applyBorder="1" applyAlignment="1" applyProtection="1">
      <alignment horizontal="center" vertical="center"/>
      <protection hidden="1"/>
    </xf>
    <xf numFmtId="0" fontId="40" fillId="2" borderId="81" xfId="2" applyNumberFormat="1" applyFont="1" applyFill="1" applyBorder="1" applyAlignment="1" applyProtection="1">
      <alignment horizontal="center" vertical="center"/>
      <protection hidden="1"/>
    </xf>
    <xf numFmtId="0" fontId="47" fillId="3" borderId="15" xfId="2" applyNumberFormat="1" applyFont="1" applyFill="1" applyBorder="1" applyAlignment="1" applyProtection="1">
      <alignment horizontal="right" vertical="center" shrinkToFit="1"/>
      <protection locked="0"/>
    </xf>
    <xf numFmtId="0" fontId="23" fillId="3" borderId="51" xfId="2" applyNumberFormat="1" applyFont="1" applyFill="1" applyBorder="1" applyAlignment="1" applyProtection="1">
      <alignment horizontal="right" vertical="center" shrinkToFit="1"/>
      <protection locked="0"/>
    </xf>
    <xf numFmtId="176" fontId="23" fillId="3" borderId="16" xfId="2" applyNumberFormat="1" applyFont="1" applyFill="1" applyBorder="1" applyAlignment="1" applyProtection="1">
      <alignment horizontal="left" vertical="center" shrinkToFit="1"/>
      <protection locked="0"/>
    </xf>
    <xf numFmtId="176" fontId="23" fillId="3" borderId="60" xfId="2" applyNumberFormat="1" applyFont="1" applyFill="1" applyBorder="1" applyAlignment="1" applyProtection="1">
      <alignment horizontal="left" vertical="center" shrinkToFit="1"/>
      <protection locked="0"/>
    </xf>
    <xf numFmtId="177" fontId="18" fillId="2" borderId="15" xfId="2" applyNumberFormat="1" applyFont="1" applyFill="1" applyBorder="1" applyAlignment="1" applyProtection="1">
      <alignment horizontal="right" shrinkToFit="1"/>
      <protection locked="0"/>
    </xf>
    <xf numFmtId="177" fontId="18" fillId="2" borderId="51" xfId="2" applyNumberFormat="1" applyFont="1" applyFill="1" applyBorder="1" applyAlignment="1" applyProtection="1">
      <alignment horizontal="right" shrinkToFit="1"/>
      <protection locked="0"/>
    </xf>
    <xf numFmtId="0" fontId="40" fillId="2" borderId="48" xfId="2" applyNumberFormat="1" applyFont="1" applyFill="1" applyBorder="1" applyAlignment="1" applyProtection="1">
      <alignment horizontal="center" vertical="center" wrapText="1" shrinkToFit="1"/>
      <protection hidden="1"/>
    </xf>
    <xf numFmtId="0" fontId="40" fillId="2" borderId="51" xfId="2" applyNumberFormat="1" applyFont="1" applyFill="1" applyBorder="1" applyAlignment="1" applyProtection="1">
      <alignment horizontal="center" vertical="center" shrinkToFit="1"/>
      <protection hidden="1"/>
    </xf>
    <xf numFmtId="0" fontId="40" fillId="2" borderId="60" xfId="2" applyNumberFormat="1" applyFont="1" applyFill="1" applyBorder="1" applyAlignment="1" applyProtection="1">
      <alignment horizontal="center" vertical="center" shrinkToFit="1"/>
      <protection hidden="1"/>
    </xf>
    <xf numFmtId="0" fontId="14" fillId="2" borderId="79" xfId="2" applyNumberFormat="1" applyFont="1" applyFill="1" applyBorder="1" applyAlignment="1" applyProtection="1">
      <alignment horizontal="center" vertical="center" shrinkToFit="1"/>
      <protection hidden="1"/>
    </xf>
    <xf numFmtId="0" fontId="14" fillId="2" borderId="38" xfId="2" applyNumberFormat="1" applyFont="1" applyFill="1" applyBorder="1" applyAlignment="1" applyProtection="1">
      <alignment horizontal="center" vertical="center" shrinkToFit="1"/>
      <protection hidden="1"/>
    </xf>
    <xf numFmtId="0" fontId="14" fillId="2" borderId="80" xfId="2" applyNumberFormat="1" applyFont="1" applyFill="1" applyBorder="1" applyAlignment="1" applyProtection="1">
      <alignment horizontal="center" vertical="center" shrinkToFit="1"/>
      <protection hidden="1"/>
    </xf>
    <xf numFmtId="0" fontId="38" fillId="2" borderId="35" xfId="2" applyNumberFormat="1" applyFont="1" applyFill="1" applyBorder="1" applyAlignment="1" applyProtection="1">
      <alignment horizontal="center" vertical="center" wrapText="1"/>
      <protection hidden="1"/>
    </xf>
    <xf numFmtId="0" fontId="41" fillId="2" borderId="18" xfId="2" applyNumberFormat="1" applyFont="1" applyFill="1" applyBorder="1" applyAlignment="1" applyProtection="1">
      <alignment horizontal="center" vertical="center"/>
      <protection hidden="1"/>
    </xf>
    <xf numFmtId="180" fontId="18" fillId="3" borderId="47" xfId="2" applyNumberFormat="1" applyFont="1" applyFill="1" applyBorder="1" applyAlignment="1" applyProtection="1">
      <alignment horizontal="right" shrinkToFit="1"/>
      <protection locked="0"/>
    </xf>
    <xf numFmtId="180" fontId="18" fillId="3" borderId="23" xfId="2" applyNumberFormat="1" applyFont="1" applyFill="1" applyBorder="1" applyAlignment="1" applyProtection="1">
      <alignment horizontal="right" shrinkToFit="1"/>
      <protection locked="0"/>
    </xf>
    <xf numFmtId="180" fontId="18" fillId="3" borderId="96" xfId="2" applyNumberFormat="1" applyFont="1" applyFill="1" applyBorder="1" applyAlignment="1" applyProtection="1">
      <alignment horizontal="right" shrinkToFit="1"/>
      <protection locked="0"/>
    </xf>
    <xf numFmtId="0" fontId="40" fillId="2" borderId="75" xfId="2" applyNumberFormat="1" applyFont="1" applyFill="1" applyBorder="1" applyAlignment="1" applyProtection="1">
      <alignment horizontal="center" vertical="center"/>
      <protection hidden="1"/>
    </xf>
    <xf numFmtId="0" fontId="40" fillId="2" borderId="29" xfId="2" applyNumberFormat="1" applyFont="1" applyFill="1" applyBorder="1" applyAlignment="1" applyProtection="1">
      <alignment horizontal="center" vertical="center"/>
      <protection hidden="1"/>
    </xf>
    <xf numFmtId="0" fontId="40" fillId="2" borderId="74" xfId="2" applyNumberFormat="1" applyFont="1" applyFill="1" applyBorder="1" applyAlignment="1" applyProtection="1">
      <alignment horizontal="center" vertical="center"/>
      <protection hidden="1"/>
    </xf>
    <xf numFmtId="0" fontId="40" fillId="2" borderId="39" xfId="2" applyNumberFormat="1" applyFont="1" applyFill="1" applyBorder="1" applyAlignment="1" applyProtection="1">
      <alignment horizontal="center" vertical="center"/>
      <protection hidden="1"/>
    </xf>
    <xf numFmtId="0" fontId="40" fillId="2" borderId="0" xfId="2" applyNumberFormat="1" applyFont="1" applyFill="1" applyBorder="1" applyAlignment="1" applyProtection="1">
      <alignment horizontal="center" vertical="center"/>
      <protection hidden="1"/>
    </xf>
    <xf numFmtId="0" fontId="40" fillId="2" borderId="59" xfId="2" applyNumberFormat="1" applyFont="1" applyFill="1" applyBorder="1" applyAlignment="1" applyProtection="1">
      <alignment horizontal="center" vertical="center"/>
      <protection hidden="1"/>
    </xf>
    <xf numFmtId="0" fontId="40" fillId="2" borderId="40" xfId="2" applyNumberFormat="1" applyFont="1" applyFill="1" applyBorder="1" applyAlignment="1" applyProtection="1">
      <alignment horizontal="center" vertical="center"/>
      <protection hidden="1"/>
    </xf>
    <xf numFmtId="0" fontId="40" fillId="2" borderId="8" xfId="2" applyNumberFormat="1" applyFont="1" applyFill="1" applyBorder="1" applyAlignment="1" applyProtection="1">
      <alignment horizontal="center" vertical="center"/>
      <protection hidden="1"/>
    </xf>
    <xf numFmtId="0" fontId="40" fillId="2" borderId="60" xfId="2" applyNumberFormat="1" applyFont="1" applyFill="1" applyBorder="1" applyAlignment="1" applyProtection="1">
      <alignment horizontal="center" vertical="center"/>
      <protection hidden="1"/>
    </xf>
    <xf numFmtId="178" fontId="23" fillId="2" borderId="1" xfId="2" applyNumberFormat="1" applyFont="1" applyFill="1" applyBorder="1" applyAlignment="1" applyProtection="1">
      <alignment horizontal="left" shrinkToFit="1"/>
      <protection hidden="1"/>
    </xf>
    <xf numFmtId="0" fontId="47" fillId="2" borderId="79" xfId="2" applyNumberFormat="1" applyFont="1" applyFill="1" applyBorder="1" applyAlignment="1" applyProtection="1">
      <alignment horizontal="center" vertical="center"/>
      <protection hidden="1"/>
    </xf>
    <xf numFmtId="0" fontId="6" fillId="2" borderId="80" xfId="2" applyNumberFormat="1" applyFont="1" applyFill="1" applyBorder="1" applyAlignment="1" applyProtection="1">
      <alignment horizontal="center" vertical="center"/>
      <protection hidden="1"/>
    </xf>
    <xf numFmtId="0" fontId="47" fillId="2" borderId="38" xfId="2" applyNumberFormat="1" applyFont="1" applyFill="1" applyBorder="1" applyAlignment="1" applyProtection="1">
      <alignment horizontal="center" vertical="center"/>
      <protection hidden="1"/>
    </xf>
    <xf numFmtId="0" fontId="47" fillId="2" borderId="86" xfId="2" applyNumberFormat="1" applyFont="1" applyFill="1" applyBorder="1" applyAlignment="1" applyProtection="1">
      <alignment horizontal="center" vertical="center"/>
      <protection hidden="1"/>
    </xf>
    <xf numFmtId="179" fontId="63" fillId="2" borderId="1" xfId="2" applyNumberFormat="1" applyFont="1" applyFill="1" applyBorder="1" applyAlignment="1" applyProtection="1">
      <alignment horizontal="left" vertical="center"/>
      <protection hidden="1"/>
    </xf>
    <xf numFmtId="179" fontId="63" fillId="2" borderId="2" xfId="2" applyNumberFormat="1" applyFont="1" applyFill="1" applyBorder="1" applyAlignment="1" applyProtection="1">
      <alignment horizontal="left" vertical="center"/>
      <protection hidden="1"/>
    </xf>
    <xf numFmtId="0" fontId="13" fillId="2" borderId="0" xfId="2" applyFont="1" applyFill="1" applyAlignment="1" applyProtection="1">
      <alignment horizontal="center" vertical="center"/>
      <protection locked="0"/>
    </xf>
    <xf numFmtId="0" fontId="6" fillId="2" borderId="0" xfId="2" applyFont="1" applyFill="1" applyBorder="1" applyAlignment="1" applyProtection="1">
      <alignment horizontal="center" vertical="center"/>
      <protection locked="0"/>
    </xf>
    <xf numFmtId="0" fontId="22" fillId="2" borderId="0" xfId="2" applyFont="1" applyFill="1" applyBorder="1" applyAlignment="1" applyProtection="1">
      <alignment horizontal="center" vertical="center"/>
      <protection locked="0"/>
    </xf>
    <xf numFmtId="0" fontId="14" fillId="2" borderId="79" xfId="2" applyNumberFormat="1" applyFont="1" applyFill="1" applyBorder="1" applyAlignment="1" applyProtection="1">
      <alignment horizontal="center" vertical="center"/>
      <protection hidden="1"/>
    </xf>
    <xf numFmtId="0" fontId="40" fillId="2" borderId="83" xfId="2" applyNumberFormat="1" applyFont="1" applyFill="1" applyBorder="1" applyAlignment="1" applyProtection="1">
      <alignment horizontal="center" vertical="center"/>
      <protection hidden="1"/>
    </xf>
    <xf numFmtId="0" fontId="40" fillId="2" borderId="18" xfId="2" applyNumberFormat="1" applyFont="1" applyFill="1" applyBorder="1" applyAlignment="1" applyProtection="1">
      <alignment horizontal="center" vertical="center"/>
      <protection hidden="1"/>
    </xf>
    <xf numFmtId="0" fontId="40" fillId="2" borderId="76" xfId="2" applyNumberFormat="1" applyFont="1" applyFill="1" applyBorder="1" applyAlignment="1" applyProtection="1">
      <alignment horizontal="center" vertical="center"/>
      <protection hidden="1"/>
    </xf>
    <xf numFmtId="0" fontId="28" fillId="2" borderId="83" xfId="2" applyNumberFormat="1" applyFont="1" applyFill="1" applyBorder="1" applyAlignment="1" applyProtection="1">
      <alignment horizontal="center" vertical="center" wrapText="1"/>
      <protection hidden="1"/>
    </xf>
    <xf numFmtId="0" fontId="28" fillId="2" borderId="18" xfId="2" applyNumberFormat="1" applyFont="1" applyFill="1" applyBorder="1" applyAlignment="1" applyProtection="1">
      <alignment horizontal="center" vertical="center" wrapText="1"/>
      <protection hidden="1"/>
    </xf>
    <xf numFmtId="0" fontId="28" fillId="2" borderId="76" xfId="2" applyNumberFormat="1" applyFont="1" applyFill="1" applyBorder="1" applyAlignment="1" applyProtection="1">
      <alignment horizontal="center" vertical="center" wrapText="1"/>
      <protection hidden="1"/>
    </xf>
    <xf numFmtId="0" fontId="24" fillId="2" borderId="44" xfId="2" applyNumberFormat="1" applyFont="1" applyFill="1" applyBorder="1" applyAlignment="1" applyProtection="1">
      <alignment horizontal="center"/>
      <protection hidden="1"/>
    </xf>
    <xf numFmtId="0" fontId="18" fillId="2" borderId="2" xfId="2" applyNumberFormat="1" applyFont="1" applyFill="1" applyBorder="1" applyAlignment="1" applyProtection="1">
      <alignment horizontal="center"/>
      <protection hidden="1"/>
    </xf>
    <xf numFmtId="0" fontId="40" fillId="2" borderId="55" xfId="2" applyNumberFormat="1" applyFont="1" applyFill="1" applyBorder="1" applyAlignment="1" applyProtection="1">
      <alignment horizontal="center" vertical="center" shrinkToFit="1"/>
      <protection hidden="1"/>
    </xf>
    <xf numFmtId="0" fontId="40" fillId="2" borderId="56" xfId="2" applyNumberFormat="1" applyFont="1" applyFill="1" applyBorder="1" applyAlignment="1" applyProtection="1">
      <alignment horizontal="center" vertical="center" shrinkToFit="1"/>
      <protection hidden="1"/>
    </xf>
    <xf numFmtId="0" fontId="23" fillId="2" borderId="1" xfId="2" applyNumberFormat="1" applyFont="1" applyFill="1" applyBorder="1" applyAlignment="1" applyProtection="1">
      <alignment horizontal="center"/>
      <protection hidden="1"/>
    </xf>
    <xf numFmtId="0" fontId="23" fillId="2" borderId="2" xfId="2" applyNumberFormat="1" applyFont="1" applyFill="1" applyBorder="1" applyAlignment="1" applyProtection="1">
      <alignment horizontal="center"/>
      <protection hidden="1"/>
    </xf>
    <xf numFmtId="0" fontId="18" fillId="3" borderId="15" xfId="2" applyNumberFormat="1" applyFont="1" applyFill="1" applyBorder="1" applyAlignment="1" applyProtection="1">
      <alignment horizontal="right" vertical="center" shrinkToFit="1"/>
      <protection locked="0"/>
    </xf>
    <xf numFmtId="0" fontId="18" fillId="3" borderId="19" xfId="2" applyNumberFormat="1" applyFont="1" applyFill="1" applyBorder="1" applyAlignment="1" applyProtection="1">
      <alignment horizontal="right" vertical="center" shrinkToFit="1"/>
      <protection locked="0"/>
    </xf>
    <xf numFmtId="0" fontId="28" fillId="2" borderId="13" xfId="2" applyNumberFormat="1" applyFont="1" applyFill="1" applyBorder="1" applyAlignment="1" applyProtection="1">
      <alignment horizontal="right" vertical="center" shrinkToFit="1"/>
      <protection hidden="1"/>
    </xf>
    <xf numFmtId="0" fontId="28" fillId="2" borderId="3" xfId="2" applyNumberFormat="1" applyFont="1" applyFill="1" applyBorder="1" applyAlignment="1" applyProtection="1">
      <alignment horizontal="right" vertical="center" shrinkToFit="1"/>
      <protection hidden="1"/>
    </xf>
    <xf numFmtId="0" fontId="28" fillId="2" borderId="16" xfId="2" applyNumberFormat="1" applyFont="1" applyFill="1" applyBorder="1" applyAlignment="1" applyProtection="1">
      <alignment horizontal="right" vertical="center" shrinkToFit="1"/>
      <protection hidden="1"/>
    </xf>
    <xf numFmtId="0" fontId="28" fillId="2" borderId="40" xfId="2" applyNumberFormat="1" applyFont="1" applyFill="1" applyBorder="1" applyAlignment="1" applyProtection="1">
      <alignment horizontal="right" vertical="center" shrinkToFit="1"/>
      <protection hidden="1"/>
    </xf>
    <xf numFmtId="0" fontId="28" fillId="2" borderId="8" xfId="2" applyNumberFormat="1" applyFont="1" applyFill="1" applyBorder="1" applyAlignment="1" applyProtection="1">
      <alignment horizontal="right" vertical="center" shrinkToFit="1"/>
      <protection hidden="1"/>
    </xf>
    <xf numFmtId="0" fontId="28" fillId="2" borderId="60" xfId="2" applyNumberFormat="1" applyFont="1" applyFill="1" applyBorder="1" applyAlignment="1" applyProtection="1">
      <alignment horizontal="right" vertical="center" shrinkToFit="1"/>
      <protection hidden="1"/>
    </xf>
    <xf numFmtId="0" fontId="41" fillId="2" borderId="82" xfId="2" applyNumberFormat="1" applyFont="1" applyFill="1" applyBorder="1" applyAlignment="1" applyProtection="1">
      <alignment horizontal="center" vertical="center" wrapText="1"/>
      <protection hidden="1"/>
    </xf>
    <xf numFmtId="0" fontId="41" fillId="2" borderId="84" xfId="2" applyNumberFormat="1" applyFont="1" applyFill="1" applyBorder="1" applyAlignment="1" applyProtection="1">
      <alignment horizontal="center" vertical="center" wrapText="1"/>
      <protection hidden="1"/>
    </xf>
    <xf numFmtId="0" fontId="41" fillId="2" borderId="85" xfId="2" applyNumberFormat="1" applyFont="1" applyFill="1" applyBorder="1" applyAlignment="1" applyProtection="1">
      <alignment horizontal="center" vertical="center" wrapText="1"/>
      <protection hidden="1"/>
    </xf>
    <xf numFmtId="0" fontId="18" fillId="3" borderId="13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16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40" xfId="2" applyNumberFormat="1" applyFont="1" applyFill="1" applyBorder="1" applyAlignment="1" applyProtection="1">
      <alignment horizontal="center" vertical="center" shrinkToFit="1"/>
      <protection locked="0"/>
    </xf>
    <xf numFmtId="0" fontId="18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40" fillId="2" borderId="6" xfId="3" quotePrefix="1" applyNumberFormat="1" applyFont="1" applyFill="1" applyBorder="1" applyAlignment="1" applyProtection="1">
      <alignment horizontal="right" vertical="center" shrinkToFit="1"/>
      <protection locked="0"/>
    </xf>
    <xf numFmtId="49" fontId="40" fillId="2" borderId="1" xfId="3" applyNumberFormat="1" applyFont="1" applyFill="1" applyBorder="1" applyAlignment="1" applyProtection="1">
      <alignment horizontal="right" vertical="center" shrinkToFit="1"/>
      <protection locked="0"/>
    </xf>
    <xf numFmtId="49" fontId="40" fillId="2" borderId="24" xfId="3" applyNumberFormat="1" applyFont="1" applyFill="1" applyBorder="1" applyAlignment="1" applyProtection="1">
      <alignment horizontal="right" vertical="center" shrinkToFit="1"/>
      <protection locked="0"/>
    </xf>
    <xf numFmtId="176" fontId="18" fillId="2" borderId="44" xfId="3" applyNumberFormat="1" applyFont="1" applyFill="1" applyBorder="1" applyAlignment="1" applyProtection="1">
      <alignment horizontal="center" shrinkToFit="1"/>
      <protection locked="0"/>
    </xf>
    <xf numFmtId="176" fontId="18" fillId="2" borderId="24" xfId="3" applyNumberFormat="1" applyFont="1" applyFill="1" applyBorder="1" applyAlignment="1" applyProtection="1">
      <alignment horizontal="center" shrinkToFit="1"/>
      <protection locked="0"/>
    </xf>
    <xf numFmtId="0" fontId="18" fillId="2" borderId="15" xfId="3" applyNumberFormat="1" applyFont="1" applyFill="1" applyBorder="1" applyAlignment="1" applyProtection="1">
      <alignment horizontal="center" vertical="center" shrinkToFit="1"/>
      <protection hidden="1"/>
    </xf>
    <xf numFmtId="0" fontId="18" fillId="2" borderId="19" xfId="3" applyNumberFormat="1" applyFont="1" applyFill="1" applyBorder="1" applyAlignment="1" applyProtection="1">
      <alignment horizontal="center" vertical="center" shrinkToFit="1"/>
      <protection hidden="1"/>
    </xf>
    <xf numFmtId="177" fontId="18" fillId="5" borderId="3" xfId="3" applyNumberFormat="1" applyFont="1" applyFill="1" applyBorder="1" applyAlignment="1" applyProtection="1">
      <alignment horizontal="left" vertical="center" shrinkToFit="1"/>
      <protection hidden="1"/>
    </xf>
    <xf numFmtId="177" fontId="18" fillId="5" borderId="0" xfId="3" applyNumberFormat="1" applyFont="1" applyFill="1" applyBorder="1" applyAlignment="1" applyProtection="1">
      <alignment horizontal="left" vertical="center" shrinkToFit="1"/>
      <protection hidden="1"/>
    </xf>
    <xf numFmtId="0" fontId="18" fillId="2" borderId="15" xfId="3" applyNumberFormat="1" applyFont="1" applyFill="1" applyBorder="1" applyAlignment="1" applyProtection="1">
      <alignment horizontal="center" wrapText="1"/>
      <protection hidden="1"/>
    </xf>
    <xf numFmtId="0" fontId="18" fillId="2" borderId="16" xfId="3" applyNumberFormat="1" applyFont="1" applyFill="1" applyBorder="1" applyAlignment="1" applyProtection="1">
      <alignment horizontal="center" wrapText="1"/>
      <protection hidden="1"/>
    </xf>
    <xf numFmtId="0" fontId="18" fillId="2" borderId="19" xfId="3" applyNumberFormat="1" applyFont="1" applyFill="1" applyBorder="1" applyAlignment="1" applyProtection="1">
      <alignment horizontal="center" wrapText="1"/>
      <protection hidden="1"/>
    </xf>
    <xf numFmtId="0" fontId="18" fillId="2" borderId="59" xfId="3" applyNumberFormat="1" applyFont="1" applyFill="1" applyBorder="1" applyAlignment="1" applyProtection="1">
      <alignment horizontal="center" wrapText="1"/>
      <protection hidden="1"/>
    </xf>
    <xf numFmtId="0" fontId="18" fillId="2" borderId="35" xfId="3" applyNumberFormat="1" applyFont="1" applyFill="1" applyBorder="1" applyAlignment="1" applyProtection="1">
      <alignment horizontal="center" vertical="center" shrinkToFit="1"/>
      <protection hidden="1"/>
    </xf>
    <xf numFmtId="0" fontId="18" fillId="2" borderId="18" xfId="3" applyNumberFormat="1" applyFont="1" applyFill="1" applyBorder="1" applyAlignment="1" applyProtection="1">
      <alignment horizontal="center" vertical="center" shrinkToFit="1"/>
      <protection hidden="1"/>
    </xf>
    <xf numFmtId="178" fontId="18" fillId="2" borderId="35" xfId="3" applyNumberFormat="1" applyFont="1" applyFill="1" applyBorder="1" applyAlignment="1" applyProtection="1">
      <alignment horizontal="left" vertical="center"/>
      <protection hidden="1"/>
    </xf>
    <xf numFmtId="178" fontId="18" fillId="2" borderId="18" xfId="3" applyNumberFormat="1" applyFont="1" applyFill="1" applyBorder="1" applyAlignment="1" applyProtection="1">
      <alignment horizontal="left" vertical="center"/>
      <protection hidden="1"/>
    </xf>
    <xf numFmtId="0" fontId="38" fillId="2" borderId="15" xfId="3" applyNumberFormat="1" applyFont="1" applyFill="1" applyBorder="1" applyAlignment="1" applyProtection="1">
      <alignment horizontal="center"/>
      <protection hidden="1"/>
    </xf>
    <xf numFmtId="0" fontId="38" fillId="2" borderId="14" xfId="3" applyNumberFormat="1" applyFont="1" applyFill="1" applyBorder="1" applyAlignment="1" applyProtection="1">
      <alignment horizontal="center"/>
      <protection hidden="1"/>
    </xf>
    <xf numFmtId="0" fontId="38" fillId="2" borderId="19" xfId="3" applyNumberFormat="1" applyFont="1" applyFill="1" applyBorder="1" applyAlignment="1" applyProtection="1">
      <alignment horizontal="center"/>
      <protection hidden="1"/>
    </xf>
    <xf numFmtId="0" fontId="38" fillId="2" borderId="63" xfId="3" applyNumberFormat="1" applyFont="1" applyFill="1" applyBorder="1" applyAlignment="1" applyProtection="1">
      <alignment horizontal="center"/>
      <protection hidden="1"/>
    </xf>
    <xf numFmtId="0" fontId="18" fillId="2" borderId="13" xfId="3" applyNumberFormat="1" applyFont="1" applyFill="1" applyBorder="1" applyAlignment="1" applyProtection="1">
      <alignment horizontal="center" vertical="center" shrinkToFit="1"/>
      <protection hidden="1"/>
    </xf>
    <xf numFmtId="0" fontId="18" fillId="2" borderId="39" xfId="3" applyNumberFormat="1" applyFont="1" applyFill="1" applyBorder="1" applyAlignment="1" applyProtection="1">
      <alignment horizontal="center" vertical="center" shrinkToFit="1"/>
      <protection hidden="1"/>
    </xf>
    <xf numFmtId="177" fontId="23" fillId="3" borderId="15" xfId="3" applyNumberFormat="1" applyFont="1" applyFill="1" applyBorder="1" applyAlignment="1" applyProtection="1">
      <alignment horizontal="right" shrinkToFit="1"/>
      <protection locked="0"/>
    </xf>
    <xf numFmtId="177" fontId="23" fillId="3" borderId="51" xfId="3" applyNumberFormat="1" applyFont="1" applyFill="1" applyBorder="1" applyAlignment="1" applyProtection="1">
      <alignment horizontal="right" shrinkToFit="1"/>
      <protection locked="0"/>
    </xf>
    <xf numFmtId="0" fontId="52" fillId="2" borderId="48" xfId="3" applyNumberFormat="1" applyFont="1" applyFill="1" applyBorder="1" applyAlignment="1" applyProtection="1">
      <alignment horizontal="center" vertical="center" wrapText="1"/>
      <protection hidden="1"/>
    </xf>
    <xf numFmtId="0" fontId="35" fillId="2" borderId="29" xfId="3" applyNumberFormat="1" applyFont="1" applyFill="1" applyBorder="1" applyAlignment="1" applyProtection="1">
      <alignment horizontal="center" vertical="center" wrapText="1"/>
      <protection hidden="1"/>
    </xf>
    <xf numFmtId="0" fontId="35" fillId="2" borderId="49" xfId="3" applyNumberFormat="1" applyFont="1" applyFill="1" applyBorder="1" applyAlignment="1" applyProtection="1">
      <alignment horizontal="center" vertical="center" wrapText="1"/>
      <protection hidden="1"/>
    </xf>
    <xf numFmtId="0" fontId="35" fillId="2" borderId="98" xfId="3" applyNumberFormat="1" applyFont="1" applyFill="1" applyBorder="1" applyAlignment="1" applyProtection="1">
      <alignment horizontal="center" vertical="center" wrapText="1"/>
      <protection hidden="1"/>
    </xf>
    <xf numFmtId="0" fontId="35" fillId="2" borderId="91" xfId="3" applyNumberFormat="1" applyFont="1" applyFill="1" applyBorder="1" applyAlignment="1" applyProtection="1">
      <alignment horizontal="center" vertical="center" wrapText="1"/>
      <protection hidden="1"/>
    </xf>
    <xf numFmtId="0" fontId="35" fillId="2" borderId="93" xfId="3" applyNumberFormat="1" applyFont="1" applyFill="1" applyBorder="1" applyAlignment="1" applyProtection="1">
      <alignment horizontal="center" vertical="center" wrapText="1"/>
      <protection hidden="1"/>
    </xf>
    <xf numFmtId="0" fontId="13" fillId="2" borderId="75" xfId="3" applyNumberFormat="1" applyFont="1" applyFill="1" applyBorder="1" applyAlignment="1" applyProtection="1">
      <alignment horizontal="center" vertical="center" wrapText="1"/>
      <protection locked="0"/>
    </xf>
    <xf numFmtId="0" fontId="35" fillId="2" borderId="29" xfId="3" applyNumberFormat="1" applyFont="1" applyFill="1" applyBorder="1" applyAlignment="1" applyProtection="1">
      <alignment horizontal="center" vertical="center"/>
      <protection locked="0"/>
    </xf>
    <xf numFmtId="0" fontId="35" fillId="2" borderId="49" xfId="3" applyNumberFormat="1" applyFont="1" applyFill="1" applyBorder="1" applyAlignment="1" applyProtection="1">
      <alignment horizontal="center" vertical="center"/>
      <protection locked="0"/>
    </xf>
    <xf numFmtId="0" fontId="35" fillId="2" borderId="90" xfId="3" applyNumberFormat="1" applyFont="1" applyFill="1" applyBorder="1" applyAlignment="1" applyProtection="1">
      <alignment horizontal="center" vertical="center"/>
      <protection locked="0"/>
    </xf>
    <xf numFmtId="0" fontId="35" fillId="2" borderId="91" xfId="3" applyNumberFormat="1" applyFont="1" applyFill="1" applyBorder="1" applyAlignment="1" applyProtection="1">
      <alignment horizontal="center" vertical="center"/>
      <protection locked="0"/>
    </xf>
    <xf numFmtId="0" fontId="35" fillId="2" borderId="93" xfId="3" applyNumberFormat="1" applyFont="1" applyFill="1" applyBorder="1" applyAlignment="1" applyProtection="1">
      <alignment horizontal="center" vertical="center"/>
      <protection locked="0"/>
    </xf>
    <xf numFmtId="0" fontId="7" fillId="2" borderId="66" xfId="3" applyNumberFormat="1" applyFont="1" applyFill="1" applyBorder="1" applyAlignment="1" applyProtection="1">
      <alignment horizontal="center" vertical="center"/>
      <protection hidden="1"/>
    </xf>
    <xf numFmtId="0" fontId="7" fillId="2" borderId="32" xfId="3" applyNumberFormat="1" applyFont="1" applyFill="1" applyBorder="1" applyAlignment="1" applyProtection="1">
      <alignment horizontal="center" vertical="center"/>
      <protection hidden="1"/>
    </xf>
    <xf numFmtId="0" fontId="7" fillId="2" borderId="67" xfId="3" applyNumberFormat="1" applyFont="1" applyFill="1" applyBorder="1" applyAlignment="1" applyProtection="1">
      <alignment horizontal="center" vertical="center"/>
      <protection hidden="1"/>
    </xf>
    <xf numFmtId="0" fontId="71" fillId="2" borderId="66" xfId="3" applyNumberFormat="1" applyFont="1" applyFill="1" applyBorder="1" applyAlignment="1" applyProtection="1">
      <alignment horizontal="left" vertical="center"/>
      <protection locked="0"/>
    </xf>
    <xf numFmtId="0" fontId="71" fillId="2" borderId="32" xfId="3" applyNumberFormat="1" applyFont="1" applyFill="1" applyBorder="1" applyAlignment="1" applyProtection="1">
      <alignment horizontal="left" vertical="center"/>
      <protection locked="0"/>
    </xf>
    <xf numFmtId="0" fontId="71" fillId="2" borderId="67" xfId="3" applyNumberFormat="1" applyFont="1" applyFill="1" applyBorder="1" applyAlignment="1" applyProtection="1">
      <alignment horizontal="left" vertical="center"/>
      <protection locked="0"/>
    </xf>
    <xf numFmtId="0" fontId="7" fillId="2" borderId="64" xfId="3" applyNumberFormat="1" applyFont="1" applyFill="1" applyBorder="1" applyAlignment="1" applyProtection="1">
      <alignment horizontal="center" vertical="center"/>
      <protection hidden="1"/>
    </xf>
    <xf numFmtId="0" fontId="7" fillId="2" borderId="53" xfId="3" applyNumberFormat="1" applyFont="1" applyFill="1" applyBorder="1" applyAlignment="1" applyProtection="1">
      <alignment horizontal="center" vertical="center"/>
      <protection hidden="1"/>
    </xf>
    <xf numFmtId="0" fontId="7" fillId="2" borderId="65" xfId="3" applyNumberFormat="1" applyFont="1" applyFill="1" applyBorder="1" applyAlignment="1" applyProtection="1">
      <alignment horizontal="center" vertical="center"/>
      <protection hidden="1"/>
    </xf>
    <xf numFmtId="0" fontId="7" fillId="2" borderId="108" xfId="3" applyNumberFormat="1" applyFont="1" applyFill="1" applyBorder="1" applyAlignment="1" applyProtection="1">
      <alignment horizontal="center" vertical="center"/>
      <protection locked="0"/>
    </xf>
    <xf numFmtId="0" fontId="7" fillId="2" borderId="108" xfId="3" applyNumberFormat="1" applyFont="1" applyFill="1" applyBorder="1" applyAlignment="1" applyProtection="1">
      <alignment horizontal="center" vertical="center"/>
      <protection hidden="1"/>
    </xf>
    <xf numFmtId="0" fontId="14" fillId="2" borderId="108" xfId="3" applyNumberFormat="1" applyFont="1" applyFill="1" applyBorder="1" applyAlignment="1" applyProtection="1">
      <alignment horizontal="center" vertical="center"/>
      <protection locked="0"/>
    </xf>
    <xf numFmtId="0" fontId="23" fillId="3" borderId="44" xfId="3" applyNumberFormat="1" applyFont="1" applyFill="1" applyBorder="1" applyAlignment="1" applyProtection="1">
      <alignment horizontal="center"/>
      <protection locked="0"/>
    </xf>
    <xf numFmtId="0" fontId="23" fillId="3" borderId="2" xfId="3" applyNumberFormat="1" applyFont="1" applyFill="1" applyBorder="1" applyAlignment="1" applyProtection="1">
      <alignment horizontal="center"/>
      <protection locked="0"/>
    </xf>
    <xf numFmtId="0" fontId="23" fillId="3" borderId="15" xfId="3" applyNumberFormat="1" applyFont="1" applyFill="1" applyBorder="1" applyAlignment="1" applyProtection="1">
      <alignment horizontal="center"/>
      <protection locked="0"/>
    </xf>
    <xf numFmtId="0" fontId="23" fillId="3" borderId="4" xfId="3" applyNumberFormat="1" applyFont="1" applyFill="1" applyBorder="1" applyAlignment="1" applyProtection="1">
      <alignment horizontal="center"/>
      <protection locked="0"/>
    </xf>
    <xf numFmtId="176" fontId="40" fillId="2" borderId="6" xfId="3" applyNumberFormat="1" applyFont="1" applyFill="1" applyBorder="1" applyAlignment="1" applyProtection="1">
      <alignment horizontal="center" vertical="center"/>
      <protection hidden="1"/>
    </xf>
    <xf numFmtId="176" fontId="40" fillId="2" borderId="1" xfId="3" applyNumberFormat="1" applyFont="1" applyFill="1" applyBorder="1" applyAlignment="1" applyProtection="1">
      <alignment horizontal="center" vertical="center"/>
      <protection hidden="1"/>
    </xf>
    <xf numFmtId="0" fontId="47" fillId="2" borderId="66" xfId="3" applyNumberFormat="1" applyFont="1" applyFill="1" applyBorder="1" applyAlignment="1" applyProtection="1">
      <alignment horizontal="center" vertical="center" shrinkToFit="1"/>
      <protection hidden="1"/>
    </xf>
    <xf numFmtId="0" fontId="47" fillId="2" borderId="32" xfId="3" applyNumberFormat="1" applyFont="1" applyFill="1" applyBorder="1" applyAlignment="1" applyProtection="1">
      <alignment horizontal="center" vertical="center" shrinkToFit="1"/>
      <protection hidden="1"/>
    </xf>
    <xf numFmtId="0" fontId="28" fillId="2" borderId="32" xfId="3" applyNumberFormat="1" applyFont="1" applyFill="1" applyBorder="1" applyAlignment="1" applyProtection="1">
      <alignment horizontal="left" vertical="center" shrinkToFit="1"/>
      <protection locked="0"/>
    </xf>
    <xf numFmtId="0" fontId="28" fillId="2" borderId="111" xfId="3" applyNumberFormat="1" applyFont="1" applyFill="1" applyBorder="1" applyAlignment="1" applyProtection="1">
      <alignment horizontal="left" vertical="center" shrinkToFit="1"/>
      <protection locked="0"/>
    </xf>
    <xf numFmtId="0" fontId="40" fillId="2" borderId="11" xfId="3" applyNumberFormat="1" applyFont="1" applyFill="1" applyBorder="1" applyAlignment="1" applyProtection="1">
      <alignment horizontal="center" vertical="center"/>
      <protection hidden="1"/>
    </xf>
    <xf numFmtId="0" fontId="40" fillId="2" borderId="7" xfId="3" applyNumberFormat="1" applyFont="1" applyFill="1" applyBorder="1" applyAlignment="1" applyProtection="1">
      <alignment horizontal="center" vertical="center"/>
      <protection hidden="1"/>
    </xf>
    <xf numFmtId="0" fontId="40" fillId="2" borderId="6" xfId="3" applyNumberFormat="1" applyFont="1" applyFill="1" applyBorder="1" applyAlignment="1" applyProtection="1">
      <alignment horizontal="center" vertical="center"/>
      <protection hidden="1"/>
    </xf>
    <xf numFmtId="0" fontId="40" fillId="2" borderId="1" xfId="3" applyNumberFormat="1" applyFont="1" applyFill="1" applyBorder="1" applyAlignment="1" applyProtection="1">
      <alignment horizontal="center" vertical="center"/>
      <protection hidden="1"/>
    </xf>
    <xf numFmtId="176" fontId="4" fillId="2" borderId="44" xfId="3" applyNumberFormat="1" applyFont="1" applyFill="1" applyBorder="1" applyAlignment="1" applyProtection="1">
      <alignment horizontal="left" vertical="center" shrinkToFit="1"/>
      <protection hidden="1"/>
    </xf>
    <xf numFmtId="176" fontId="4" fillId="2" borderId="1" xfId="3" applyNumberFormat="1" applyFont="1" applyFill="1" applyBorder="1" applyAlignment="1" applyProtection="1">
      <alignment horizontal="left" vertical="center" shrinkToFit="1"/>
      <protection hidden="1"/>
    </xf>
    <xf numFmtId="176" fontId="4" fillId="2" borderId="2" xfId="3" applyNumberFormat="1" applyFont="1" applyFill="1" applyBorder="1" applyAlignment="1" applyProtection="1">
      <alignment horizontal="left" vertical="center" shrinkToFit="1"/>
      <protection hidden="1"/>
    </xf>
    <xf numFmtId="0" fontId="4" fillId="2" borderId="55" xfId="3" applyNumberFormat="1" applyFont="1" applyFill="1" applyBorder="1" applyAlignment="1" applyProtection="1">
      <alignment horizontal="left" vertical="center" shrinkToFit="1"/>
      <protection hidden="1"/>
    </xf>
    <xf numFmtId="0" fontId="4" fillId="2" borderId="7" xfId="3" applyNumberFormat="1" applyFont="1" applyFill="1" applyBorder="1" applyAlignment="1" applyProtection="1">
      <alignment horizontal="left" vertical="center" shrinkToFit="1"/>
      <protection hidden="1"/>
    </xf>
    <xf numFmtId="0" fontId="4" fillId="2" borderId="56" xfId="3" applyNumberFormat="1" applyFont="1" applyFill="1" applyBorder="1" applyAlignment="1" applyProtection="1">
      <alignment horizontal="left" vertical="center" shrinkToFit="1"/>
      <protection hidden="1"/>
    </xf>
    <xf numFmtId="176" fontId="18" fillId="2" borderId="44" xfId="3" applyNumberFormat="1" applyFont="1" applyFill="1" applyBorder="1" applyAlignment="1" applyProtection="1">
      <alignment horizontal="center" shrinkToFit="1"/>
      <protection hidden="1"/>
    </xf>
    <xf numFmtId="176" fontId="18" fillId="2" borderId="24" xfId="3" applyNumberFormat="1" applyFont="1" applyFill="1" applyBorder="1" applyAlignment="1" applyProtection="1">
      <alignment horizontal="center" shrinkToFit="1"/>
      <protection hidden="1"/>
    </xf>
    <xf numFmtId="0" fontId="7" fillId="2" borderId="1" xfId="3" applyNumberFormat="1" applyFont="1" applyFill="1" applyBorder="1" applyAlignment="1" applyProtection="1">
      <alignment horizontal="center"/>
      <protection hidden="1"/>
    </xf>
    <xf numFmtId="0" fontId="7" fillId="2" borderId="24" xfId="3" applyNumberFormat="1" applyFont="1" applyFill="1" applyBorder="1" applyAlignment="1" applyProtection="1">
      <alignment horizontal="center"/>
      <protection hidden="1"/>
    </xf>
    <xf numFmtId="176" fontId="23" fillId="3" borderId="6" xfId="3" applyNumberFormat="1" applyFont="1" applyFill="1" applyBorder="1" applyAlignment="1" applyProtection="1">
      <alignment horizontal="right"/>
      <protection locked="0"/>
    </xf>
    <xf numFmtId="176" fontId="23" fillId="3" borderId="1" xfId="3" applyNumberFormat="1" applyFont="1" applyFill="1" applyBorder="1" applyAlignment="1" applyProtection="1">
      <alignment horizontal="right"/>
      <protection locked="0"/>
    </xf>
    <xf numFmtId="181" fontId="4" fillId="3" borderId="72" xfId="3" applyNumberFormat="1" applyFont="1" applyFill="1" applyBorder="1" applyAlignment="1" applyProtection="1">
      <alignment horizontal="center"/>
      <protection locked="0"/>
    </xf>
    <xf numFmtId="181" fontId="4" fillId="3" borderId="73" xfId="3" applyNumberFormat="1" applyFont="1" applyFill="1" applyBorder="1" applyAlignment="1" applyProtection="1">
      <alignment horizontal="center"/>
      <protection locked="0"/>
    </xf>
    <xf numFmtId="0" fontId="23" fillId="3" borderId="44" xfId="3" applyNumberFormat="1" applyFont="1" applyFill="1" applyBorder="1" applyAlignment="1" applyProtection="1">
      <alignment horizontal="center" vertical="center" shrinkToFit="1"/>
      <protection locked="0"/>
    </xf>
    <xf numFmtId="0" fontId="23" fillId="3" borderId="2" xfId="3" applyNumberFormat="1" applyFont="1" applyFill="1" applyBorder="1" applyAlignment="1" applyProtection="1">
      <alignment horizontal="center" vertical="center" shrinkToFit="1"/>
      <protection locked="0"/>
    </xf>
    <xf numFmtId="49" fontId="40" fillId="2" borderId="13" xfId="3" quotePrefix="1" applyNumberFormat="1" applyFont="1" applyFill="1" applyBorder="1" applyAlignment="1" applyProtection="1">
      <alignment horizontal="right" vertical="center" shrinkToFit="1"/>
      <protection locked="0"/>
    </xf>
    <xf numFmtId="49" fontId="40" fillId="2" borderId="3" xfId="3" applyNumberFormat="1" applyFont="1" applyFill="1" applyBorder="1" applyAlignment="1" applyProtection="1">
      <alignment horizontal="right" vertical="center" shrinkToFit="1"/>
      <protection locked="0"/>
    </xf>
    <xf numFmtId="49" fontId="40" fillId="2" borderId="40" xfId="3" applyNumberFormat="1" applyFont="1" applyFill="1" applyBorder="1" applyAlignment="1" applyProtection="1">
      <alignment horizontal="right" vertical="center" shrinkToFit="1"/>
      <protection locked="0"/>
    </xf>
    <xf numFmtId="49" fontId="40" fillId="2" borderId="8" xfId="3" applyNumberFormat="1" applyFont="1" applyFill="1" applyBorder="1" applyAlignment="1" applyProtection="1">
      <alignment horizontal="right" vertical="center" shrinkToFit="1"/>
      <protection locked="0"/>
    </xf>
    <xf numFmtId="176" fontId="23" fillId="2" borderId="35" xfId="3" applyNumberFormat="1" applyFont="1" applyFill="1" applyBorder="1" applyAlignment="1" applyProtection="1">
      <alignment horizontal="center" shrinkToFit="1"/>
      <protection locked="0"/>
    </xf>
    <xf numFmtId="176" fontId="48" fillId="2" borderId="76" xfId="3" applyNumberFormat="1" applyFont="1" applyFill="1" applyBorder="1" applyAlignment="1" applyProtection="1">
      <alignment horizontal="center" shrinkToFit="1"/>
      <protection locked="0"/>
    </xf>
    <xf numFmtId="176" fontId="18" fillId="2" borderId="35" xfId="3" applyNumberFormat="1" applyFont="1" applyFill="1" applyBorder="1" applyAlignment="1" applyProtection="1">
      <alignment horizontal="center" shrinkToFit="1"/>
      <protection locked="0"/>
    </xf>
    <xf numFmtId="176" fontId="18" fillId="2" borderId="76" xfId="3" applyNumberFormat="1" applyFont="1" applyFill="1" applyBorder="1" applyAlignment="1" applyProtection="1">
      <alignment horizontal="center" shrinkToFit="1"/>
      <protection locked="0"/>
    </xf>
    <xf numFmtId="49" fontId="40" fillId="2" borderId="13" xfId="3" applyNumberFormat="1" applyFont="1" applyFill="1" applyBorder="1" applyAlignment="1" applyProtection="1">
      <alignment horizontal="right" vertical="center" shrinkToFit="1"/>
      <protection locked="0"/>
    </xf>
    <xf numFmtId="176" fontId="18" fillId="2" borderId="47" xfId="3" applyNumberFormat="1" applyFont="1" applyFill="1" applyBorder="1" applyAlignment="1" applyProtection="1">
      <alignment horizontal="center" shrinkToFit="1"/>
      <protection hidden="1"/>
    </xf>
    <xf numFmtId="176" fontId="18" fillId="2" borderId="96" xfId="3" applyNumberFormat="1" applyFont="1" applyFill="1" applyBorder="1" applyAlignment="1" applyProtection="1">
      <alignment horizontal="center" shrinkToFit="1"/>
      <protection hidden="1"/>
    </xf>
    <xf numFmtId="176" fontId="23" fillId="2" borderId="44" xfId="3" applyNumberFormat="1" applyFont="1" applyFill="1" applyBorder="1" applyAlignment="1" applyProtection="1">
      <alignment horizontal="center"/>
      <protection locked="0"/>
    </xf>
    <xf numFmtId="176" fontId="23" fillId="2" borderId="1" xfId="3" applyNumberFormat="1" applyFont="1" applyFill="1" applyBorder="1" applyAlignment="1" applyProtection="1">
      <alignment horizontal="center"/>
      <protection locked="0"/>
    </xf>
    <xf numFmtId="176" fontId="23" fillId="2" borderId="2" xfId="3" applyNumberFormat="1" applyFont="1" applyFill="1" applyBorder="1" applyAlignment="1" applyProtection="1">
      <alignment horizontal="center"/>
      <protection locked="0"/>
    </xf>
    <xf numFmtId="0" fontId="40" fillId="2" borderId="109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23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96" xfId="3" applyNumberFormat="1" applyFont="1" applyFill="1" applyBorder="1" applyAlignment="1" applyProtection="1">
      <alignment horizontal="center" vertical="center" shrinkToFit="1"/>
      <protection hidden="1"/>
    </xf>
    <xf numFmtId="0" fontId="4" fillId="2" borderId="55" xfId="3" applyNumberFormat="1" applyFont="1" applyFill="1" applyBorder="1" applyAlignment="1" applyProtection="1">
      <alignment horizontal="left" vertical="center" shrinkToFit="1"/>
      <protection locked="0"/>
    </xf>
    <xf numFmtId="0" fontId="4" fillId="2" borderId="7" xfId="3" applyNumberFormat="1" applyFont="1" applyFill="1" applyBorder="1" applyAlignment="1" applyProtection="1">
      <alignment horizontal="left" vertical="center" shrinkToFit="1"/>
      <protection locked="0"/>
    </xf>
    <xf numFmtId="0" fontId="4" fillId="2" borderId="56" xfId="3" applyNumberFormat="1" applyFont="1" applyFill="1" applyBorder="1" applyAlignment="1" applyProtection="1">
      <alignment horizontal="left" vertical="center" shrinkToFit="1"/>
      <protection locked="0"/>
    </xf>
    <xf numFmtId="0" fontId="10" fillId="2" borderId="26" xfId="3" applyNumberFormat="1" applyFont="1" applyFill="1" applyBorder="1" applyAlignment="1" applyProtection="1">
      <alignment horizontal="center" vertical="center"/>
      <protection locked="0"/>
    </xf>
    <xf numFmtId="0" fontId="18" fillId="2" borderId="39" xfId="3" applyNumberFormat="1" applyFont="1" applyFill="1" applyBorder="1" applyAlignment="1" applyProtection="1">
      <alignment horizontal="center" vertical="center" wrapText="1"/>
      <protection hidden="1"/>
    </xf>
    <xf numFmtId="0" fontId="18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18" fillId="2" borderId="59" xfId="3" applyNumberFormat="1" applyFont="1" applyFill="1" applyBorder="1" applyAlignment="1" applyProtection="1">
      <alignment horizontal="center" vertical="center" wrapText="1"/>
      <protection hidden="1"/>
    </xf>
    <xf numFmtId="0" fontId="18" fillId="2" borderId="40" xfId="3" applyNumberFormat="1" applyFont="1" applyFill="1" applyBorder="1" applyAlignment="1" applyProtection="1">
      <alignment horizontal="center" vertical="center" wrapText="1"/>
      <protection hidden="1"/>
    </xf>
    <xf numFmtId="0" fontId="18" fillId="2" borderId="8" xfId="3" applyNumberFormat="1" applyFont="1" applyFill="1" applyBorder="1" applyAlignment="1" applyProtection="1">
      <alignment horizontal="center" vertical="center" wrapText="1"/>
      <protection hidden="1"/>
    </xf>
    <xf numFmtId="0" fontId="18" fillId="2" borderId="60" xfId="3" applyNumberFormat="1" applyFont="1" applyFill="1" applyBorder="1" applyAlignment="1" applyProtection="1">
      <alignment horizontal="center" vertical="center" wrapText="1"/>
      <protection hidden="1"/>
    </xf>
    <xf numFmtId="0" fontId="18" fillId="2" borderId="16" xfId="3" applyNumberFormat="1" applyFont="1" applyFill="1" applyBorder="1" applyAlignment="1" applyProtection="1">
      <alignment horizontal="left" vertical="center" shrinkToFit="1"/>
      <protection hidden="1"/>
    </xf>
    <xf numFmtId="0" fontId="18" fillId="2" borderId="59" xfId="3" applyNumberFormat="1" applyFont="1" applyFill="1" applyBorder="1" applyAlignment="1" applyProtection="1">
      <alignment horizontal="left" vertical="center" shrinkToFit="1"/>
      <protection hidden="1"/>
    </xf>
    <xf numFmtId="0" fontId="23" fillId="2" borderId="1" xfId="3" applyNumberFormat="1" applyFont="1" applyFill="1" applyBorder="1" applyAlignment="1" applyProtection="1">
      <alignment horizontal="right"/>
      <protection hidden="1"/>
    </xf>
    <xf numFmtId="0" fontId="23" fillId="2" borderId="8" xfId="3" applyNumberFormat="1" applyFont="1" applyFill="1" applyBorder="1" applyAlignment="1" applyProtection="1">
      <alignment horizontal="right"/>
      <protection hidden="1"/>
    </xf>
    <xf numFmtId="0" fontId="23" fillId="3" borderId="1" xfId="3" applyNumberFormat="1" applyFont="1" applyFill="1" applyBorder="1" applyAlignment="1" applyProtection="1">
      <alignment horizontal="right"/>
      <protection locked="0"/>
    </xf>
    <xf numFmtId="0" fontId="40" fillId="2" borderId="6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1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24" xfId="3" applyNumberFormat="1" applyFont="1" applyFill="1" applyBorder="1" applyAlignment="1" applyProtection="1">
      <alignment horizontal="center" vertical="center" shrinkToFit="1"/>
      <protection hidden="1"/>
    </xf>
    <xf numFmtId="0" fontId="23" fillId="3" borderId="29" xfId="3" applyNumberFormat="1" applyFont="1" applyFill="1" applyBorder="1" applyAlignment="1" applyProtection="1">
      <alignment horizontal="right"/>
      <protection locked="0"/>
    </xf>
    <xf numFmtId="176" fontId="18" fillId="2" borderId="15" xfId="3" applyNumberFormat="1" applyFont="1" applyFill="1" applyBorder="1" applyAlignment="1" applyProtection="1">
      <alignment horizontal="center" shrinkToFit="1"/>
      <protection hidden="1"/>
    </xf>
    <xf numFmtId="176" fontId="18" fillId="2" borderId="16" xfId="3" applyNumberFormat="1" applyFont="1" applyFill="1" applyBorder="1" applyAlignment="1" applyProtection="1">
      <alignment horizontal="center" shrinkToFit="1"/>
      <protection hidden="1"/>
    </xf>
    <xf numFmtId="0" fontId="40" fillId="2" borderId="13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3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16" xfId="3" applyNumberFormat="1" applyFont="1" applyFill="1" applyBorder="1" applyAlignment="1" applyProtection="1">
      <alignment horizontal="center" vertical="center" shrinkToFit="1"/>
      <protection hidden="1"/>
    </xf>
    <xf numFmtId="0" fontId="14" fillId="2" borderId="97" xfId="3" applyNumberFormat="1" applyFont="1" applyFill="1" applyBorder="1" applyAlignment="1" applyProtection="1">
      <alignment horizontal="center" vertical="center"/>
      <protection hidden="1"/>
    </xf>
    <xf numFmtId="0" fontId="14" fillId="2" borderId="38" xfId="3" applyNumberFormat="1" applyFont="1" applyFill="1" applyBorder="1" applyAlignment="1" applyProtection="1">
      <alignment horizontal="center" vertical="center"/>
      <protection hidden="1"/>
    </xf>
    <xf numFmtId="0" fontId="18" fillId="3" borderId="13" xfId="3" applyNumberFormat="1" applyFont="1" applyFill="1" applyBorder="1" applyAlignment="1" applyProtection="1">
      <alignment horizontal="center" vertical="center" shrinkToFit="1"/>
      <protection locked="0"/>
    </xf>
    <xf numFmtId="0" fontId="18" fillId="3" borderId="16" xfId="3" applyNumberFormat="1" applyFont="1" applyFill="1" applyBorder="1" applyAlignment="1" applyProtection="1">
      <alignment horizontal="center" vertical="center" shrinkToFit="1"/>
      <protection locked="0"/>
    </xf>
    <xf numFmtId="0" fontId="18" fillId="3" borderId="40" xfId="3" applyNumberFormat="1" applyFont="1" applyFill="1" applyBorder="1" applyAlignment="1" applyProtection="1">
      <alignment horizontal="center" vertical="center" shrinkToFit="1"/>
      <protection locked="0"/>
    </xf>
    <xf numFmtId="0" fontId="18" fillId="3" borderId="60" xfId="3" applyNumberFormat="1" applyFont="1" applyFill="1" applyBorder="1" applyAlignment="1" applyProtection="1">
      <alignment horizontal="center" vertical="center" shrinkToFit="1"/>
      <protection locked="0"/>
    </xf>
    <xf numFmtId="0" fontId="47" fillId="2" borderId="97" xfId="3" applyNumberFormat="1" applyFont="1" applyFill="1" applyBorder="1" applyAlignment="1" applyProtection="1">
      <alignment horizontal="center" vertical="center"/>
      <protection hidden="1"/>
    </xf>
    <xf numFmtId="0" fontId="6" fillId="2" borderId="38" xfId="3" applyNumberFormat="1" applyFont="1" applyFill="1" applyBorder="1" applyAlignment="1" applyProtection="1">
      <alignment horizontal="center" vertical="center"/>
      <protection hidden="1"/>
    </xf>
    <xf numFmtId="0" fontId="18" fillId="2" borderId="1" xfId="3" applyNumberFormat="1" applyFont="1" applyFill="1" applyBorder="1" applyAlignment="1" applyProtection="1">
      <alignment horizontal="center" vertical="top"/>
      <protection hidden="1"/>
    </xf>
    <xf numFmtId="0" fontId="4" fillId="2" borderId="39" xfId="3" applyNumberFormat="1" applyFont="1" applyFill="1" applyBorder="1" applyAlignment="1" applyProtection="1">
      <alignment horizontal="center" wrapText="1"/>
      <protection locked="0"/>
    </xf>
    <xf numFmtId="0" fontId="4" fillId="2" borderId="0" xfId="3" applyNumberFormat="1" applyFont="1" applyFill="1" applyBorder="1" applyAlignment="1" applyProtection="1">
      <alignment horizontal="center"/>
      <protection locked="0"/>
    </xf>
    <xf numFmtId="0" fontId="4" fillId="2" borderId="50" xfId="3" applyNumberFormat="1" applyFont="1" applyFill="1" applyBorder="1" applyAlignment="1" applyProtection="1">
      <alignment horizontal="center"/>
      <protection locked="0"/>
    </xf>
    <xf numFmtId="0" fontId="4" fillId="2" borderId="90" xfId="3" applyNumberFormat="1" applyFont="1" applyFill="1" applyBorder="1" applyAlignment="1" applyProtection="1">
      <alignment horizontal="center"/>
      <protection locked="0"/>
    </xf>
    <xf numFmtId="0" fontId="4" fillId="2" borderId="91" xfId="3" applyNumberFormat="1" applyFont="1" applyFill="1" applyBorder="1" applyAlignment="1" applyProtection="1">
      <alignment horizontal="center"/>
      <protection locked="0"/>
    </xf>
    <xf numFmtId="0" fontId="4" fillId="2" borderId="92" xfId="3" applyNumberFormat="1" applyFont="1" applyFill="1" applyBorder="1" applyAlignment="1" applyProtection="1">
      <alignment horizontal="center"/>
      <protection locked="0"/>
    </xf>
    <xf numFmtId="0" fontId="4" fillId="2" borderId="0" xfId="3" applyFont="1" applyFill="1" applyAlignment="1" applyProtection="1">
      <alignment horizontal="center" vertical="center" textRotation="180"/>
      <protection locked="0"/>
    </xf>
    <xf numFmtId="0" fontId="18" fillId="2" borderId="78" xfId="3" applyNumberFormat="1" applyFont="1" applyFill="1" applyBorder="1" applyAlignment="1" applyProtection="1">
      <alignment horizontal="center" vertical="center"/>
      <protection hidden="1"/>
    </xf>
    <xf numFmtId="0" fontId="6" fillId="2" borderId="12" xfId="3" applyNumberFormat="1" applyFont="1" applyFill="1" applyBorder="1" applyAlignment="1" applyProtection="1">
      <alignment horizontal="center" vertical="center"/>
      <protection hidden="1"/>
    </xf>
    <xf numFmtId="0" fontId="18" fillId="2" borderId="12" xfId="3" applyNumberFormat="1" applyFont="1" applyFill="1" applyBorder="1" applyAlignment="1" applyProtection="1">
      <alignment horizontal="center" vertical="center"/>
      <protection hidden="1"/>
    </xf>
    <xf numFmtId="0" fontId="18" fillId="2" borderId="44" xfId="3" applyNumberFormat="1" applyFont="1" applyFill="1" applyBorder="1" applyAlignment="1" applyProtection="1">
      <alignment horizontal="center" vertical="center"/>
      <protection hidden="1"/>
    </xf>
    <xf numFmtId="0" fontId="6" fillId="2" borderId="24" xfId="3" applyNumberFormat="1" applyFont="1" applyFill="1" applyBorder="1" applyAlignment="1" applyProtection="1">
      <alignment horizontal="center" vertical="center"/>
      <protection hidden="1"/>
    </xf>
    <xf numFmtId="0" fontId="1" fillId="0" borderId="24" xfId="3" applyBorder="1" applyProtection="1">
      <alignment vertical="center"/>
      <protection hidden="1"/>
    </xf>
    <xf numFmtId="0" fontId="40" fillId="2" borderId="74" xfId="3" applyNumberFormat="1" applyFont="1" applyFill="1" applyBorder="1" applyAlignment="1" applyProtection="1">
      <alignment horizontal="center" vertical="center"/>
      <protection hidden="1"/>
    </xf>
    <xf numFmtId="0" fontId="40" fillId="2" borderId="83" xfId="3" applyNumberFormat="1" applyFont="1" applyFill="1" applyBorder="1" applyAlignment="1" applyProtection="1">
      <alignment horizontal="center" vertical="center"/>
      <protection hidden="1"/>
    </xf>
    <xf numFmtId="0" fontId="40" fillId="2" borderId="59" xfId="3" applyNumberFormat="1" applyFont="1" applyFill="1" applyBorder="1" applyAlignment="1" applyProtection="1">
      <alignment horizontal="center" vertical="center"/>
      <protection hidden="1"/>
    </xf>
    <xf numFmtId="0" fontId="40" fillId="2" borderId="18" xfId="3" applyNumberFormat="1" applyFont="1" applyFill="1" applyBorder="1" applyAlignment="1" applyProtection="1">
      <alignment horizontal="center" vertical="center"/>
      <protection hidden="1"/>
    </xf>
    <xf numFmtId="0" fontId="40" fillId="2" borderId="60" xfId="3" applyNumberFormat="1" applyFont="1" applyFill="1" applyBorder="1" applyAlignment="1" applyProtection="1">
      <alignment horizontal="center" vertical="center"/>
      <protection hidden="1"/>
    </xf>
    <xf numFmtId="0" fontId="40" fillId="2" borderId="76" xfId="3" applyNumberFormat="1" applyFont="1" applyFill="1" applyBorder="1" applyAlignment="1" applyProtection="1">
      <alignment horizontal="center" vertical="center"/>
      <protection hidden="1"/>
    </xf>
    <xf numFmtId="0" fontId="14" fillId="2" borderId="86" xfId="3" applyNumberFormat="1" applyFont="1" applyFill="1" applyBorder="1" applyAlignment="1" applyProtection="1">
      <alignment horizontal="center" vertical="center"/>
      <protection hidden="1"/>
    </xf>
    <xf numFmtId="0" fontId="79" fillId="2" borderId="87" xfId="3" applyNumberFormat="1" applyFont="1" applyFill="1" applyBorder="1" applyAlignment="1" applyProtection="1">
      <alignment horizontal="center" vertical="center" wrapText="1"/>
      <protection hidden="1"/>
    </xf>
    <xf numFmtId="0" fontId="79" fillId="2" borderId="88" xfId="3" applyNumberFormat="1" applyFont="1" applyFill="1" applyBorder="1" applyAlignment="1" applyProtection="1">
      <alignment horizontal="center" vertical="center" wrapText="1"/>
      <protection hidden="1"/>
    </xf>
    <xf numFmtId="0" fontId="14" fillId="2" borderId="79" xfId="3" applyNumberFormat="1" applyFont="1" applyFill="1" applyBorder="1" applyAlignment="1" applyProtection="1">
      <alignment horizontal="center" vertical="center"/>
      <protection hidden="1"/>
    </xf>
    <xf numFmtId="0" fontId="18" fillId="2" borderId="1" xfId="3" applyNumberFormat="1" applyFont="1" applyFill="1" applyBorder="1" applyAlignment="1" applyProtection="1">
      <alignment horizontal="left"/>
      <protection locked="0"/>
    </xf>
    <xf numFmtId="180" fontId="18" fillId="3" borderId="47" xfId="3" applyNumberFormat="1" applyFont="1" applyFill="1" applyBorder="1" applyAlignment="1" applyProtection="1">
      <alignment horizontal="right" shrinkToFit="1"/>
      <protection locked="0"/>
    </xf>
    <xf numFmtId="180" fontId="18" fillId="3" borderId="96" xfId="3" applyNumberFormat="1" applyFont="1" applyFill="1" applyBorder="1" applyAlignment="1" applyProtection="1">
      <alignment horizontal="right" shrinkToFit="1"/>
      <protection locked="0"/>
    </xf>
    <xf numFmtId="0" fontId="40" fillId="2" borderId="75" xfId="3" applyNumberFormat="1" applyFont="1" applyFill="1" applyBorder="1" applyAlignment="1" applyProtection="1">
      <alignment horizontal="center" vertical="center"/>
      <protection hidden="1"/>
    </xf>
    <xf numFmtId="0" fontId="40" fillId="2" borderId="29" xfId="3" applyNumberFormat="1" applyFont="1" applyFill="1" applyBorder="1" applyAlignment="1" applyProtection="1">
      <alignment horizontal="center" vertical="center"/>
      <protection hidden="1"/>
    </xf>
    <xf numFmtId="0" fontId="40" fillId="2" borderId="39" xfId="3" applyNumberFormat="1" applyFont="1" applyFill="1" applyBorder="1" applyAlignment="1" applyProtection="1">
      <alignment horizontal="center" vertical="center"/>
      <protection hidden="1"/>
    </xf>
    <xf numFmtId="0" fontId="40" fillId="2" borderId="0" xfId="3" applyNumberFormat="1" applyFont="1" applyFill="1" applyBorder="1" applyAlignment="1" applyProtection="1">
      <alignment horizontal="center" vertical="center"/>
      <protection hidden="1"/>
    </xf>
    <xf numFmtId="0" fontId="40" fillId="2" borderId="40" xfId="3" applyNumberFormat="1" applyFont="1" applyFill="1" applyBorder="1" applyAlignment="1" applyProtection="1">
      <alignment horizontal="center" vertical="center"/>
      <protection hidden="1"/>
    </xf>
    <xf numFmtId="0" fontId="40" fillId="2" borderId="8" xfId="3" applyNumberFormat="1" applyFont="1" applyFill="1" applyBorder="1" applyAlignment="1" applyProtection="1">
      <alignment horizontal="center" vertical="center"/>
      <protection hidden="1"/>
    </xf>
    <xf numFmtId="0" fontId="40" fillId="2" borderId="48" xfId="3" applyNumberFormat="1" applyFont="1" applyFill="1" applyBorder="1" applyAlignment="1" applyProtection="1">
      <alignment horizontal="center" shrinkToFit="1"/>
      <protection hidden="1"/>
    </xf>
    <xf numFmtId="0" fontId="40" fillId="2" borderId="29" xfId="3" applyNumberFormat="1" applyFont="1" applyFill="1" applyBorder="1" applyAlignment="1" applyProtection="1">
      <alignment horizontal="center" shrinkToFit="1"/>
      <protection hidden="1"/>
    </xf>
    <xf numFmtId="0" fontId="40" fillId="2" borderId="49" xfId="3" applyNumberFormat="1" applyFont="1" applyFill="1" applyBorder="1" applyAlignment="1" applyProtection="1">
      <alignment horizontal="center" shrinkToFit="1"/>
      <protection hidden="1"/>
    </xf>
    <xf numFmtId="0" fontId="40" fillId="2" borderId="75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74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39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59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48" xfId="3" applyNumberFormat="1" applyFont="1" applyFill="1" applyBorder="1" applyAlignment="1" applyProtection="1">
      <alignment horizontal="center" vertical="center" wrapText="1" shrinkToFit="1"/>
      <protection hidden="1"/>
    </xf>
    <xf numFmtId="0" fontId="40" fillId="2" borderId="51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60" xfId="3" applyNumberFormat="1" applyFont="1" applyFill="1" applyBorder="1" applyAlignment="1" applyProtection="1">
      <alignment horizontal="center" vertical="center" shrinkToFit="1"/>
      <protection hidden="1"/>
    </xf>
    <xf numFmtId="180" fontId="18" fillId="3" borderId="23" xfId="3" applyNumberFormat="1" applyFont="1" applyFill="1" applyBorder="1" applyAlignment="1" applyProtection="1">
      <alignment horizontal="right" shrinkToFit="1"/>
      <protection locked="0"/>
    </xf>
    <xf numFmtId="176" fontId="23" fillId="3" borderId="44" xfId="3" applyNumberFormat="1" applyFont="1" applyFill="1" applyBorder="1" applyAlignment="1" applyProtection="1">
      <alignment horizontal="right"/>
      <protection locked="0"/>
    </xf>
    <xf numFmtId="0" fontId="47" fillId="2" borderId="79" xfId="3" applyNumberFormat="1" applyFont="1" applyFill="1" applyBorder="1" applyAlignment="1" applyProtection="1">
      <alignment horizontal="center" vertical="center"/>
      <protection hidden="1"/>
    </xf>
    <xf numFmtId="0" fontId="6" fillId="2" borderId="80" xfId="3" applyNumberFormat="1" applyFont="1" applyFill="1" applyBorder="1" applyAlignment="1" applyProtection="1">
      <alignment horizontal="center" vertical="center"/>
      <protection hidden="1"/>
    </xf>
    <xf numFmtId="0" fontId="40" fillId="2" borderId="55" xfId="3" applyNumberFormat="1" applyFont="1" applyFill="1" applyBorder="1" applyAlignment="1" applyProtection="1">
      <alignment horizontal="center" vertical="center"/>
      <protection hidden="1"/>
    </xf>
    <xf numFmtId="0" fontId="40" fillId="2" borderId="81" xfId="3" applyNumberFormat="1" applyFont="1" applyFill="1" applyBorder="1" applyAlignment="1" applyProtection="1">
      <alignment horizontal="center" vertical="center"/>
      <protection hidden="1"/>
    </xf>
    <xf numFmtId="0" fontId="47" fillId="3" borderId="15" xfId="3" applyNumberFormat="1" applyFont="1" applyFill="1" applyBorder="1" applyAlignment="1" applyProtection="1">
      <alignment horizontal="right" vertical="center" shrinkToFit="1"/>
      <protection locked="0"/>
    </xf>
    <xf numFmtId="0" fontId="23" fillId="3" borderId="51" xfId="3" applyNumberFormat="1" applyFont="1" applyFill="1" applyBorder="1" applyAlignment="1" applyProtection="1">
      <alignment horizontal="right" vertical="center" shrinkToFit="1"/>
      <protection locked="0"/>
    </xf>
    <xf numFmtId="176" fontId="23" fillId="3" borderId="16" xfId="3" applyNumberFormat="1" applyFont="1" applyFill="1" applyBorder="1" applyAlignment="1" applyProtection="1">
      <alignment horizontal="left" vertical="center" shrinkToFit="1"/>
      <protection locked="0"/>
    </xf>
    <xf numFmtId="176" fontId="23" fillId="3" borderId="60" xfId="3" applyNumberFormat="1" applyFont="1" applyFill="1" applyBorder="1" applyAlignment="1" applyProtection="1">
      <alignment horizontal="left" vertical="center" shrinkToFit="1"/>
      <protection locked="0"/>
    </xf>
    <xf numFmtId="0" fontId="41" fillId="2" borderId="83" xfId="3" applyNumberFormat="1" applyFont="1" applyFill="1" applyBorder="1" applyAlignment="1" applyProtection="1">
      <alignment horizontal="center" vertical="center" wrapText="1"/>
      <protection hidden="1"/>
    </xf>
    <xf numFmtId="0" fontId="41" fillId="2" borderId="94" xfId="3" applyNumberFormat="1" applyFont="1" applyFill="1" applyBorder="1" applyAlignment="1" applyProtection="1">
      <alignment horizontal="center" vertical="center" wrapText="1"/>
      <protection hidden="1"/>
    </xf>
    <xf numFmtId="0" fontId="41" fillId="2" borderId="18" xfId="3" applyNumberFormat="1" applyFont="1" applyFill="1" applyBorder="1" applyAlignment="1" applyProtection="1">
      <alignment horizontal="center" vertical="center" wrapText="1"/>
      <protection hidden="1"/>
    </xf>
    <xf numFmtId="0" fontId="41" fillId="2" borderId="95" xfId="3" applyNumberFormat="1" applyFont="1" applyFill="1" applyBorder="1" applyAlignment="1" applyProtection="1">
      <alignment horizontal="center" vertical="center" wrapText="1"/>
      <protection hidden="1"/>
    </xf>
    <xf numFmtId="0" fontId="41" fillId="2" borderId="76" xfId="3" applyNumberFormat="1" applyFont="1" applyFill="1" applyBorder="1" applyAlignment="1" applyProtection="1">
      <alignment horizontal="center" vertical="center" wrapText="1"/>
      <protection hidden="1"/>
    </xf>
    <xf numFmtId="0" fontId="41" fillId="2" borderId="73" xfId="3" applyNumberFormat="1" applyFont="1" applyFill="1" applyBorder="1" applyAlignment="1" applyProtection="1">
      <alignment horizontal="center" vertical="center" wrapText="1"/>
      <protection hidden="1"/>
    </xf>
    <xf numFmtId="0" fontId="18" fillId="2" borderId="14" xfId="3" applyNumberFormat="1" applyFont="1" applyFill="1" applyBorder="1" applyAlignment="1" applyProtection="1">
      <alignment horizontal="left" vertical="center" wrapText="1" shrinkToFit="1"/>
      <protection hidden="1"/>
    </xf>
    <xf numFmtId="0" fontId="18" fillId="2" borderId="9" xfId="3" applyNumberFormat="1" applyFont="1" applyFill="1" applyBorder="1" applyAlignment="1" applyProtection="1">
      <alignment horizontal="left" vertical="center" wrapText="1" shrinkToFit="1"/>
      <protection hidden="1"/>
    </xf>
    <xf numFmtId="0" fontId="40" fillId="2" borderId="55" xfId="3" applyNumberFormat="1" applyFont="1" applyFill="1" applyBorder="1" applyAlignment="1" applyProtection="1">
      <alignment horizontal="center" vertical="center" shrinkToFit="1"/>
      <protection hidden="1"/>
    </xf>
    <xf numFmtId="0" fontId="40" fillId="2" borderId="56" xfId="3" applyNumberFormat="1" applyFont="1" applyFill="1" applyBorder="1" applyAlignment="1" applyProtection="1">
      <alignment horizontal="center" vertical="center" shrinkToFit="1"/>
      <protection hidden="1"/>
    </xf>
    <xf numFmtId="0" fontId="24" fillId="2" borderId="44" xfId="3" applyNumberFormat="1" applyFont="1" applyFill="1" applyBorder="1" applyAlignment="1" applyProtection="1">
      <alignment horizontal="center"/>
      <protection hidden="1"/>
    </xf>
    <xf numFmtId="0" fontId="18" fillId="2" borderId="2" xfId="3" applyNumberFormat="1" applyFont="1" applyFill="1" applyBorder="1" applyAlignment="1" applyProtection="1">
      <alignment horizontal="center"/>
      <protection hidden="1"/>
    </xf>
    <xf numFmtId="176" fontId="23" fillId="3" borderId="44" xfId="3" applyNumberFormat="1" applyFont="1" applyFill="1" applyBorder="1" applyAlignment="1" applyProtection="1">
      <alignment horizontal="center"/>
      <protection locked="0"/>
    </xf>
    <xf numFmtId="176" fontId="23" fillId="3" borderId="1" xfId="3" applyNumberFormat="1" applyFont="1" applyFill="1" applyBorder="1" applyAlignment="1" applyProtection="1">
      <alignment horizontal="center"/>
      <protection locked="0"/>
    </xf>
    <xf numFmtId="176" fontId="23" fillId="3" borderId="24" xfId="3" applyNumberFormat="1" applyFont="1" applyFill="1" applyBorder="1" applyAlignment="1" applyProtection="1">
      <alignment horizontal="center"/>
      <protection locked="0"/>
    </xf>
    <xf numFmtId="0" fontId="18" fillId="3" borderId="13" xfId="3" applyNumberFormat="1" applyFont="1" applyFill="1" applyBorder="1" applyAlignment="1" applyProtection="1">
      <alignment horizontal="right" vertical="center" shrinkToFit="1"/>
      <protection locked="0"/>
    </xf>
    <xf numFmtId="0" fontId="18" fillId="3" borderId="40" xfId="3" applyNumberFormat="1" applyFont="1" applyFill="1" applyBorder="1" applyAlignment="1" applyProtection="1">
      <alignment horizontal="right" vertical="center" shrinkToFit="1"/>
      <protection locked="0"/>
    </xf>
    <xf numFmtId="0" fontId="38" fillId="2" borderId="72" xfId="3" applyNumberFormat="1" applyFont="1" applyFill="1" applyBorder="1" applyAlignment="1" applyProtection="1">
      <alignment horizontal="center" vertical="center" wrapText="1"/>
      <protection hidden="1"/>
    </xf>
    <xf numFmtId="0" fontId="41" fillId="2" borderId="73" xfId="3" applyNumberFormat="1" applyFont="1" applyFill="1" applyBorder="1" applyAlignment="1" applyProtection="1">
      <alignment horizontal="center" vertical="center"/>
      <protection hidden="1"/>
    </xf>
    <xf numFmtId="0" fontId="40" fillId="2" borderId="44" xfId="3" applyNumberFormat="1" applyFont="1" applyFill="1" applyBorder="1" applyAlignment="1" applyProtection="1">
      <alignment horizontal="center"/>
      <protection hidden="1"/>
    </xf>
    <xf numFmtId="0" fontId="44" fillId="2" borderId="1" xfId="3" applyNumberFormat="1" applyFont="1" applyFill="1" applyBorder="1" applyAlignment="1" applyProtection="1">
      <alignment horizontal="center"/>
      <protection hidden="1"/>
    </xf>
    <xf numFmtId="0" fontId="38" fillId="2" borderId="0" xfId="3" applyNumberFormat="1" applyFont="1" applyFill="1" applyBorder="1" applyAlignment="1" applyProtection="1">
      <alignment horizontal="center" vertical="center" wrapText="1"/>
      <protection hidden="1"/>
    </xf>
    <xf numFmtId="0" fontId="38" fillId="2" borderId="59" xfId="3" applyNumberFormat="1" applyFont="1" applyFill="1" applyBorder="1" applyAlignment="1" applyProtection="1">
      <alignment horizontal="center" vertical="center" wrapText="1"/>
      <protection hidden="1"/>
    </xf>
    <xf numFmtId="0" fontId="38" fillId="2" borderId="40" xfId="3" applyNumberFormat="1" applyFont="1" applyFill="1" applyBorder="1" applyAlignment="1" applyProtection="1">
      <alignment horizontal="center" vertical="center" wrapText="1"/>
      <protection hidden="1"/>
    </xf>
    <xf numFmtId="0" fontId="38" fillId="2" borderId="8" xfId="3" applyNumberFormat="1" applyFont="1" applyFill="1" applyBorder="1" applyAlignment="1" applyProtection="1">
      <alignment horizontal="center" vertical="center" wrapText="1"/>
      <protection hidden="1"/>
    </xf>
    <xf numFmtId="0" fontId="38" fillId="2" borderId="60" xfId="3" applyNumberFormat="1" applyFont="1" applyFill="1" applyBorder="1" applyAlignment="1" applyProtection="1">
      <alignment horizontal="center" vertical="center" wrapText="1"/>
      <protection hidden="1"/>
    </xf>
    <xf numFmtId="0" fontId="18" fillId="2" borderId="19" xfId="3" applyNumberFormat="1" applyFont="1" applyFill="1" applyBorder="1" applyAlignment="1" applyProtection="1">
      <alignment horizontal="center" vertical="center" wrapText="1"/>
      <protection hidden="1"/>
    </xf>
    <xf numFmtId="0" fontId="38" fillId="2" borderId="63" xfId="3" applyNumberFormat="1" applyFont="1" applyFill="1" applyBorder="1" applyAlignment="1" applyProtection="1">
      <alignment horizontal="center" vertical="center" wrapText="1"/>
      <protection hidden="1"/>
    </xf>
    <xf numFmtId="0" fontId="38" fillId="2" borderId="51" xfId="3" applyNumberFormat="1" applyFont="1" applyFill="1" applyBorder="1" applyAlignment="1" applyProtection="1">
      <alignment horizontal="center" vertical="center" wrapText="1"/>
      <protection hidden="1"/>
    </xf>
    <xf numFmtId="0" fontId="38" fillId="2" borderId="9" xfId="3" applyNumberFormat="1" applyFont="1" applyFill="1" applyBorder="1" applyAlignment="1" applyProtection="1">
      <alignment horizontal="center" vertical="center" wrapText="1"/>
      <protection hidden="1"/>
    </xf>
    <xf numFmtId="0" fontId="10" fillId="2" borderId="33" xfId="3" applyNumberFormat="1" applyFont="1" applyFill="1" applyBorder="1" applyAlignment="1" applyProtection="1">
      <alignment horizontal="center" vertical="center"/>
      <protection locked="0"/>
    </xf>
    <xf numFmtId="0" fontId="29" fillId="2" borderId="15" xfId="3" applyNumberFormat="1" applyFont="1" applyFill="1" applyBorder="1" applyAlignment="1" applyProtection="1">
      <alignment horizontal="center" vertical="center" wrapText="1"/>
      <protection hidden="1"/>
    </xf>
    <xf numFmtId="0" fontId="29" fillId="2" borderId="16" xfId="3" applyNumberFormat="1" applyFont="1" applyFill="1" applyBorder="1" applyAlignment="1" applyProtection="1">
      <alignment horizontal="center" vertical="center"/>
      <protection hidden="1"/>
    </xf>
    <xf numFmtId="0" fontId="18" fillId="2" borderId="12" xfId="3" applyNumberFormat="1" applyFont="1" applyFill="1" applyBorder="1" applyAlignment="1" applyProtection="1">
      <alignment horizontal="center" vertical="center" shrinkToFit="1"/>
      <protection hidden="1"/>
    </xf>
    <xf numFmtId="0" fontId="41" fillId="2" borderId="12" xfId="3" applyNumberFormat="1" applyFont="1" applyFill="1" applyBorder="1" applyAlignment="1" applyProtection="1">
      <alignment horizontal="center" vertical="center" shrinkToFit="1"/>
      <protection hidden="1"/>
    </xf>
    <xf numFmtId="0" fontId="18" fillId="2" borderId="1" xfId="3" applyNumberFormat="1" applyFont="1" applyFill="1" applyBorder="1" applyAlignment="1" applyProtection="1">
      <alignment horizontal="center" vertical="center" shrinkToFit="1"/>
      <protection hidden="1"/>
    </xf>
    <xf numFmtId="0" fontId="41" fillId="2" borderId="2" xfId="3" applyNumberFormat="1" applyFont="1" applyFill="1" applyBorder="1" applyAlignment="1" applyProtection="1">
      <alignment horizontal="center" vertical="center" shrinkToFit="1"/>
      <protection hidden="1"/>
    </xf>
    <xf numFmtId="0" fontId="28" fillId="2" borderId="83" xfId="3" applyNumberFormat="1" applyFont="1" applyFill="1" applyBorder="1" applyAlignment="1" applyProtection="1">
      <alignment horizontal="center" vertical="center" wrapText="1"/>
      <protection hidden="1"/>
    </xf>
    <xf numFmtId="0" fontId="28" fillId="2" borderId="18" xfId="3" applyNumberFormat="1" applyFont="1" applyFill="1" applyBorder="1" applyAlignment="1" applyProtection="1">
      <alignment horizontal="center" vertical="center" wrapText="1"/>
      <protection hidden="1"/>
    </xf>
    <xf numFmtId="0" fontId="28" fillId="2" borderId="76" xfId="3" applyNumberFormat="1" applyFont="1" applyFill="1" applyBorder="1" applyAlignment="1" applyProtection="1">
      <alignment horizontal="center" vertical="center" wrapText="1"/>
      <protection hidden="1"/>
    </xf>
    <xf numFmtId="0" fontId="28" fillId="2" borderId="48" xfId="3" applyNumberFormat="1" applyFont="1" applyFill="1" applyBorder="1" applyAlignment="1" applyProtection="1">
      <alignment horizontal="center" vertical="center" wrapText="1"/>
      <protection hidden="1"/>
    </xf>
    <xf numFmtId="0" fontId="28" fillId="2" borderId="19" xfId="3" applyNumberFormat="1" applyFont="1" applyFill="1" applyBorder="1" applyAlignment="1" applyProtection="1">
      <alignment horizontal="center" vertical="center" wrapText="1"/>
      <protection hidden="1"/>
    </xf>
    <xf numFmtId="0" fontId="28" fillId="2" borderId="51" xfId="3" applyNumberFormat="1" applyFont="1" applyFill="1" applyBorder="1" applyAlignment="1" applyProtection="1">
      <alignment horizontal="center" vertical="center" wrapText="1"/>
      <protection hidden="1"/>
    </xf>
    <xf numFmtId="0" fontId="28" fillId="2" borderId="30" xfId="3" applyNumberFormat="1" applyFont="1" applyFill="1" applyBorder="1" applyAlignment="1" applyProtection="1">
      <alignment horizontal="center" vertical="center" wrapText="1"/>
      <protection hidden="1"/>
    </xf>
    <xf numFmtId="0" fontId="28" fillId="2" borderId="50" xfId="3" applyNumberFormat="1" applyFont="1" applyFill="1" applyBorder="1" applyAlignment="1" applyProtection="1">
      <alignment horizontal="center" vertical="center" wrapText="1"/>
      <protection hidden="1"/>
    </xf>
    <xf numFmtId="0" fontId="28" fillId="2" borderId="10" xfId="3" applyNumberFormat="1" applyFont="1" applyFill="1" applyBorder="1" applyAlignment="1" applyProtection="1">
      <alignment horizontal="center" vertical="center" wrapText="1"/>
      <protection hidden="1"/>
    </xf>
    <xf numFmtId="49" fontId="38" fillId="2" borderId="14" xfId="3" applyNumberFormat="1" applyFont="1" applyFill="1" applyBorder="1" applyAlignment="1" applyProtection="1">
      <alignment horizontal="left" vertical="center"/>
      <protection hidden="1"/>
    </xf>
    <xf numFmtId="49" fontId="28" fillId="2" borderId="9" xfId="3" applyNumberFormat="1" applyFont="1" applyFill="1" applyBorder="1" applyAlignment="1" applyProtection="1">
      <alignment horizontal="left" vertical="center"/>
      <protection hidden="1"/>
    </xf>
    <xf numFmtId="177" fontId="22" fillId="2" borderId="36" xfId="3" applyNumberFormat="1" applyFont="1" applyFill="1" applyBorder="1" applyAlignment="1" applyProtection="1">
      <alignment horizontal="center" vertical="center"/>
      <protection hidden="1"/>
    </xf>
    <xf numFmtId="177" fontId="22" fillId="2" borderId="71" xfId="3" applyNumberFormat="1" applyFont="1" applyFill="1" applyBorder="1" applyAlignment="1" applyProtection="1">
      <alignment horizontal="center" vertical="center"/>
      <protection hidden="1"/>
    </xf>
    <xf numFmtId="0" fontId="29" fillId="2" borderId="51" xfId="3" applyNumberFormat="1" applyFont="1" applyFill="1" applyBorder="1" applyAlignment="1" applyProtection="1">
      <alignment horizontal="center" vertical="center"/>
      <protection hidden="1"/>
    </xf>
    <xf numFmtId="0" fontId="29" fillId="2" borderId="60" xfId="3" applyNumberFormat="1" applyFont="1" applyFill="1" applyBorder="1" applyAlignment="1" applyProtection="1">
      <alignment horizontal="center" vertical="center"/>
      <protection hidden="1"/>
    </xf>
    <xf numFmtId="0" fontId="18" fillId="2" borderId="39" xfId="3" applyNumberFormat="1" applyFont="1" applyFill="1" applyBorder="1" applyAlignment="1" applyProtection="1">
      <alignment horizontal="right" vertical="center" shrinkToFit="1"/>
      <protection hidden="1"/>
    </xf>
    <xf numFmtId="0" fontId="22" fillId="2" borderId="39" xfId="3" applyNumberFormat="1" applyFont="1" applyFill="1" applyBorder="1" applyAlignment="1" applyProtection="1">
      <alignment horizontal="right" vertical="center" shrinkToFit="1"/>
      <protection hidden="1"/>
    </xf>
    <xf numFmtId="177" fontId="22" fillId="2" borderId="15" xfId="3" applyNumberFormat="1" applyFont="1" applyFill="1" applyBorder="1" applyAlignment="1" applyProtection="1">
      <alignment horizontal="center" vertical="center"/>
      <protection hidden="1"/>
    </xf>
    <xf numFmtId="177" fontId="22" fillId="2" borderId="51" xfId="3" applyNumberFormat="1" applyFont="1" applyFill="1" applyBorder="1" applyAlignment="1" applyProtection="1">
      <alignment horizontal="center" vertical="center"/>
      <protection hidden="1"/>
    </xf>
    <xf numFmtId="0" fontId="38" fillId="2" borderId="39" xfId="3" applyNumberFormat="1" applyFont="1" applyFill="1" applyBorder="1" applyAlignment="1" applyProtection="1">
      <alignment horizontal="center" vertical="top" wrapText="1"/>
      <protection hidden="1"/>
    </xf>
    <xf numFmtId="0" fontId="38" fillId="2" borderId="59" xfId="3" applyNumberFormat="1" applyFont="1" applyFill="1" applyBorder="1" applyAlignment="1" applyProtection="1">
      <alignment horizontal="center" vertical="top"/>
      <protection hidden="1"/>
    </xf>
    <xf numFmtId="0" fontId="38" fillId="2" borderId="40" xfId="3" applyNumberFormat="1" applyFont="1" applyFill="1" applyBorder="1" applyAlignment="1" applyProtection="1">
      <alignment horizontal="center" vertical="top"/>
      <protection hidden="1"/>
    </xf>
    <xf numFmtId="0" fontId="38" fillId="2" borderId="60" xfId="3" applyNumberFormat="1" applyFont="1" applyFill="1" applyBorder="1" applyAlignment="1" applyProtection="1">
      <alignment horizontal="center" vertical="top"/>
      <protection hidden="1"/>
    </xf>
    <xf numFmtId="0" fontId="29" fillId="2" borderId="44" xfId="3" applyNumberFormat="1" applyFont="1" applyFill="1" applyBorder="1" applyAlignment="1" applyProtection="1">
      <alignment horizontal="center" vertical="center"/>
      <protection hidden="1"/>
    </xf>
    <xf numFmtId="0" fontId="29" fillId="2" borderId="24" xfId="3" applyNumberFormat="1" applyFont="1" applyFill="1" applyBorder="1" applyAlignment="1" applyProtection="1">
      <alignment horizontal="center" vertical="center"/>
      <protection hidden="1"/>
    </xf>
    <xf numFmtId="0" fontId="22" fillId="2" borderId="18" xfId="3" applyNumberFormat="1" applyFont="1" applyFill="1" applyBorder="1" applyAlignment="1" applyProtection="1">
      <alignment horizontal="center" vertical="center"/>
      <protection hidden="1"/>
    </xf>
    <xf numFmtId="0" fontId="22" fillId="2" borderId="89" xfId="3" applyNumberFormat="1" applyFont="1" applyFill="1" applyBorder="1" applyAlignment="1" applyProtection="1">
      <alignment horizontal="center" vertical="center"/>
      <protection hidden="1"/>
    </xf>
    <xf numFmtId="0" fontId="22" fillId="2" borderId="19" xfId="3" applyNumberFormat="1" applyFont="1" applyFill="1" applyBorder="1" applyAlignment="1" applyProtection="1">
      <alignment horizontal="center" vertical="center"/>
      <protection hidden="1"/>
    </xf>
    <xf numFmtId="0" fontId="19" fillId="2" borderId="75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74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39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59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40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60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48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49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19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63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51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9" xfId="3" applyNumberFormat="1" applyFont="1" applyFill="1" applyBorder="1" applyAlignment="1" applyProtection="1">
      <alignment horizontal="center" vertical="center" shrinkToFit="1"/>
      <protection hidden="1"/>
    </xf>
    <xf numFmtId="0" fontId="10" fillId="2" borderId="99" xfId="3" applyNumberFormat="1" applyFont="1" applyFill="1" applyBorder="1" applyAlignment="1" applyProtection="1">
      <alignment horizontal="center" vertical="center"/>
      <protection locked="0"/>
    </xf>
    <xf numFmtId="0" fontId="10" fillId="2" borderId="37" xfId="3" applyNumberFormat="1" applyFont="1" applyFill="1" applyBorder="1" applyAlignment="1" applyProtection="1">
      <alignment horizontal="center" vertical="center"/>
      <protection locked="0"/>
    </xf>
    <xf numFmtId="0" fontId="29" fillId="2" borderId="15" xfId="3" applyNumberFormat="1" applyFont="1" applyFill="1" applyBorder="1" applyAlignment="1" applyProtection="1">
      <alignment horizontal="center" vertical="center"/>
      <protection hidden="1"/>
    </xf>
    <xf numFmtId="177" fontId="22" fillId="2" borderId="35" xfId="3" applyNumberFormat="1" applyFont="1" applyFill="1" applyBorder="1" applyAlignment="1" applyProtection="1">
      <alignment horizontal="center" vertical="center"/>
      <protection hidden="1"/>
    </xf>
    <xf numFmtId="177" fontId="22" fillId="2" borderId="76" xfId="3" applyNumberFormat="1" applyFont="1" applyFill="1" applyBorder="1" applyAlignment="1" applyProtection="1">
      <alignment horizontal="center" vertical="center"/>
      <protection hidden="1"/>
    </xf>
    <xf numFmtId="0" fontId="40" fillId="2" borderId="75" xfId="3" applyNumberFormat="1" applyFont="1" applyFill="1" applyBorder="1" applyAlignment="1" applyProtection="1">
      <alignment horizontal="center" shrinkToFit="1"/>
      <protection hidden="1"/>
    </xf>
    <xf numFmtId="0" fontId="40" fillId="2" borderId="74" xfId="3" applyNumberFormat="1" applyFont="1" applyFill="1" applyBorder="1" applyAlignment="1" applyProtection="1">
      <alignment horizontal="center" shrinkToFit="1"/>
      <protection hidden="1"/>
    </xf>
    <xf numFmtId="0" fontId="23" fillId="2" borderId="1" xfId="3" applyNumberFormat="1" applyFont="1" applyFill="1" applyBorder="1" applyAlignment="1" applyProtection="1">
      <alignment horizontal="center"/>
      <protection hidden="1"/>
    </xf>
    <xf numFmtId="0" fontId="23" fillId="2" borderId="2" xfId="3" applyNumberFormat="1" applyFont="1" applyFill="1" applyBorder="1" applyAlignment="1" applyProtection="1">
      <alignment horizontal="center"/>
      <protection hidden="1"/>
    </xf>
    <xf numFmtId="0" fontId="14" fillId="2" borderId="79" xfId="3" applyNumberFormat="1" applyFont="1" applyFill="1" applyBorder="1" applyAlignment="1" applyProtection="1">
      <alignment horizontal="center" vertical="center" shrinkToFit="1"/>
      <protection hidden="1"/>
    </xf>
    <xf numFmtId="0" fontId="14" fillId="2" borderId="38" xfId="3" applyNumberFormat="1" applyFont="1" applyFill="1" applyBorder="1" applyAlignment="1" applyProtection="1">
      <alignment horizontal="center" vertical="center" shrinkToFit="1"/>
      <protection hidden="1"/>
    </xf>
    <xf numFmtId="0" fontId="14" fillId="2" borderId="80" xfId="3" applyNumberFormat="1" applyFont="1" applyFill="1" applyBorder="1" applyAlignment="1" applyProtection="1">
      <alignment horizontal="center" vertical="center" shrinkToFit="1"/>
      <protection hidden="1"/>
    </xf>
    <xf numFmtId="0" fontId="18" fillId="2" borderId="19" xfId="3" applyNumberFormat="1" applyFont="1" applyFill="1" applyBorder="1" applyAlignment="1" applyProtection="1">
      <alignment horizontal="right" vertical="center" shrinkToFit="1"/>
      <protection hidden="1"/>
    </xf>
    <xf numFmtId="0" fontId="17" fillId="2" borderId="19" xfId="3" applyNumberFormat="1" applyFont="1" applyFill="1" applyBorder="1" applyAlignment="1" applyProtection="1">
      <alignment horizontal="right" vertical="center" shrinkToFit="1"/>
      <protection hidden="1"/>
    </xf>
    <xf numFmtId="0" fontId="18" fillId="2" borderId="51" xfId="3" applyNumberFormat="1" applyFont="1" applyFill="1" applyBorder="1" applyAlignment="1" applyProtection="1">
      <alignment horizontal="center" vertical="center" wrapText="1"/>
      <protection hidden="1"/>
    </xf>
    <xf numFmtId="0" fontId="18" fillId="2" borderId="3" xfId="3" applyNumberFormat="1" applyFont="1" applyFill="1" applyBorder="1" applyAlignment="1" applyProtection="1">
      <alignment horizontal="left" vertical="center" shrinkToFit="1"/>
      <protection hidden="1"/>
    </xf>
    <xf numFmtId="0" fontId="18" fillId="2" borderId="0" xfId="3" applyNumberFormat="1" applyFont="1" applyFill="1" applyBorder="1" applyAlignment="1" applyProtection="1">
      <alignment horizontal="left" vertical="center" shrinkToFit="1"/>
      <protection hidden="1"/>
    </xf>
    <xf numFmtId="0" fontId="24" fillId="2" borderId="55" xfId="3" applyNumberFormat="1" applyFont="1" applyFill="1" applyBorder="1" applyAlignment="1" applyProtection="1">
      <alignment horizontal="center"/>
      <protection hidden="1"/>
    </xf>
    <xf numFmtId="0" fontId="24" fillId="2" borderId="81" xfId="3" applyNumberFormat="1" applyFont="1" applyFill="1" applyBorder="1" applyAlignment="1" applyProtection="1">
      <alignment horizontal="center"/>
      <protection hidden="1"/>
    </xf>
    <xf numFmtId="0" fontId="24" fillId="2" borderId="24" xfId="3" applyNumberFormat="1" applyFont="1" applyFill="1" applyBorder="1" applyAlignment="1" applyProtection="1">
      <alignment horizontal="center"/>
      <protection hidden="1"/>
    </xf>
    <xf numFmtId="0" fontId="45" fillId="3" borderId="39" xfId="3" applyNumberFormat="1" applyFont="1" applyFill="1" applyBorder="1" applyAlignment="1" applyProtection="1">
      <alignment horizontal="center" vertical="center" wrapText="1"/>
      <protection locked="0"/>
    </xf>
    <xf numFmtId="0" fontId="45" fillId="3" borderId="0" xfId="3" applyNumberFormat="1" applyFont="1" applyFill="1" applyBorder="1" applyAlignment="1" applyProtection="1">
      <alignment horizontal="center" vertical="center" wrapText="1"/>
      <protection locked="0"/>
    </xf>
    <xf numFmtId="0" fontId="45" fillId="3" borderId="63" xfId="3" applyNumberFormat="1" applyFont="1" applyFill="1" applyBorder="1" applyAlignment="1" applyProtection="1">
      <alignment horizontal="center" vertical="center" wrapText="1"/>
      <protection locked="0"/>
    </xf>
    <xf numFmtId="0" fontId="45" fillId="3" borderId="40" xfId="3" applyNumberFormat="1" applyFont="1" applyFill="1" applyBorder="1" applyAlignment="1" applyProtection="1">
      <alignment horizontal="center" vertical="center" wrapText="1"/>
      <protection locked="0"/>
    </xf>
    <xf numFmtId="0" fontId="45" fillId="3" borderId="8" xfId="3" applyNumberFormat="1" applyFont="1" applyFill="1" applyBorder="1" applyAlignment="1" applyProtection="1">
      <alignment horizontal="center" vertical="center" wrapText="1"/>
      <protection locked="0"/>
    </xf>
    <xf numFmtId="0" fontId="45" fillId="3" borderId="9" xfId="3" applyNumberFormat="1" applyFont="1" applyFill="1" applyBorder="1" applyAlignment="1" applyProtection="1">
      <alignment horizontal="center" vertical="center" wrapText="1"/>
      <protection locked="0"/>
    </xf>
    <xf numFmtId="0" fontId="18" fillId="2" borderId="3" xfId="3" applyNumberFormat="1" applyFont="1" applyFill="1" applyBorder="1" applyAlignment="1" applyProtection="1">
      <alignment horizontal="center" vertical="center" shrinkToFit="1"/>
      <protection hidden="1"/>
    </xf>
    <xf numFmtId="0" fontId="18" fillId="2" borderId="0" xfId="3" applyNumberFormat="1" applyFont="1" applyFill="1" applyBorder="1" applyAlignment="1" applyProtection="1">
      <alignment horizontal="center" vertical="center" shrinkToFit="1"/>
      <protection hidden="1"/>
    </xf>
    <xf numFmtId="178" fontId="18" fillId="5" borderId="59" xfId="3" applyNumberFormat="1" applyFont="1" applyFill="1" applyBorder="1" applyAlignment="1" applyProtection="1">
      <alignment horizontal="left" vertical="center" shrinkToFit="1"/>
      <protection hidden="1"/>
    </xf>
    <xf numFmtId="0" fontId="38" fillId="2" borderId="35" xfId="3" applyNumberFormat="1" applyFont="1" applyFill="1" applyBorder="1" applyAlignment="1" applyProtection="1">
      <alignment horizontal="center" vertical="center" wrapText="1"/>
      <protection hidden="1"/>
    </xf>
    <xf numFmtId="0" fontId="41" fillId="2" borderId="76" xfId="3" applyNumberFormat="1" applyFont="1" applyFill="1" applyBorder="1" applyAlignment="1" applyProtection="1">
      <alignment horizontal="center" vertical="center"/>
      <protection hidden="1"/>
    </xf>
    <xf numFmtId="0" fontId="18" fillId="3" borderId="15" xfId="3" applyNumberFormat="1" applyFont="1" applyFill="1" applyBorder="1" applyAlignment="1" applyProtection="1">
      <alignment horizontal="right" vertical="center" shrinkToFit="1"/>
      <protection locked="0"/>
    </xf>
    <xf numFmtId="0" fontId="18" fillId="3" borderId="51" xfId="3" applyNumberFormat="1" applyFont="1" applyFill="1" applyBorder="1" applyAlignment="1" applyProtection="1">
      <alignment horizontal="right" vertical="center" shrinkToFit="1"/>
      <protection locked="0"/>
    </xf>
    <xf numFmtId="0" fontId="28" fillId="2" borderId="13" xfId="3" applyNumberFormat="1" applyFont="1" applyFill="1" applyBorder="1" applyAlignment="1" applyProtection="1">
      <alignment horizontal="right" vertical="center" shrinkToFit="1"/>
      <protection hidden="1"/>
    </xf>
    <xf numFmtId="0" fontId="28" fillId="2" borderId="3" xfId="3" applyNumberFormat="1" applyFont="1" applyFill="1" applyBorder="1" applyAlignment="1" applyProtection="1">
      <alignment horizontal="right" vertical="center" shrinkToFit="1"/>
      <protection hidden="1"/>
    </xf>
    <xf numFmtId="0" fontId="28" fillId="2" borderId="16" xfId="3" applyNumberFormat="1" applyFont="1" applyFill="1" applyBorder="1" applyAlignment="1" applyProtection="1">
      <alignment horizontal="right" vertical="center" shrinkToFit="1"/>
      <protection hidden="1"/>
    </xf>
    <xf numFmtId="0" fontId="28" fillId="2" borderId="40" xfId="3" applyNumberFormat="1" applyFont="1" applyFill="1" applyBorder="1" applyAlignment="1" applyProtection="1">
      <alignment horizontal="right" vertical="center" shrinkToFit="1"/>
      <protection hidden="1"/>
    </xf>
    <xf numFmtId="0" fontId="28" fillId="2" borderId="8" xfId="3" applyNumberFormat="1" applyFont="1" applyFill="1" applyBorder="1" applyAlignment="1" applyProtection="1">
      <alignment horizontal="right" vertical="center" shrinkToFit="1"/>
      <protection hidden="1"/>
    </xf>
    <xf numFmtId="0" fontId="28" fillId="2" borderId="60" xfId="3" applyNumberFormat="1" applyFont="1" applyFill="1" applyBorder="1" applyAlignment="1" applyProtection="1">
      <alignment horizontal="right" vertical="center" shrinkToFit="1"/>
      <protection hidden="1"/>
    </xf>
    <xf numFmtId="0" fontId="41" fillId="2" borderId="82" xfId="3" applyNumberFormat="1" applyFont="1" applyFill="1" applyBorder="1" applyAlignment="1" applyProtection="1">
      <alignment horizontal="center" vertical="center" wrapText="1"/>
      <protection hidden="1"/>
    </xf>
    <xf numFmtId="0" fontId="41" fillId="2" borderId="84" xfId="3" applyNumberFormat="1" applyFont="1" applyFill="1" applyBorder="1" applyAlignment="1" applyProtection="1">
      <alignment horizontal="center" vertical="center" wrapText="1"/>
      <protection hidden="1"/>
    </xf>
    <xf numFmtId="0" fontId="41" fillId="2" borderId="85" xfId="3" applyNumberFormat="1" applyFont="1" applyFill="1" applyBorder="1" applyAlignment="1" applyProtection="1">
      <alignment horizontal="center" vertical="center" wrapText="1"/>
      <protection hidden="1"/>
    </xf>
    <xf numFmtId="0" fontId="18" fillId="2" borderId="0" xfId="3" applyNumberFormat="1" applyFont="1" applyFill="1" applyBorder="1" applyAlignment="1" applyProtection="1">
      <alignment horizontal="right" vertical="center" shrinkToFit="1"/>
      <protection hidden="1"/>
    </xf>
    <xf numFmtId="177" fontId="18" fillId="2" borderId="0" xfId="3" applyNumberFormat="1" applyFont="1" applyFill="1" applyBorder="1" applyAlignment="1" applyProtection="1">
      <alignment horizontal="left" vertical="center" shrinkToFit="1"/>
      <protection hidden="1"/>
    </xf>
    <xf numFmtId="177" fontId="18" fillId="2" borderId="59" xfId="3" applyNumberFormat="1" applyFont="1" applyFill="1" applyBorder="1" applyAlignment="1" applyProtection="1">
      <alignment horizontal="left" vertical="center" shrinkToFit="1"/>
      <protection hidden="1"/>
    </xf>
    <xf numFmtId="0" fontId="38" fillId="2" borderId="19" xfId="3" applyNumberFormat="1" applyFont="1" applyFill="1" applyBorder="1" applyAlignment="1" applyProtection="1">
      <alignment horizontal="center" vertical="top"/>
      <protection hidden="1"/>
    </xf>
    <xf numFmtId="0" fontId="38" fillId="2" borderId="63" xfId="3" applyNumberFormat="1" applyFont="1" applyFill="1" applyBorder="1" applyAlignment="1" applyProtection="1">
      <alignment horizontal="center" vertical="top"/>
      <protection hidden="1"/>
    </xf>
    <xf numFmtId="0" fontId="38" fillId="2" borderId="51" xfId="3" applyNumberFormat="1" applyFont="1" applyFill="1" applyBorder="1" applyAlignment="1" applyProtection="1">
      <alignment horizontal="center" vertical="top"/>
      <protection hidden="1"/>
    </xf>
    <xf numFmtId="0" fontId="38" fillId="2" borderId="9" xfId="3" applyNumberFormat="1" applyFont="1" applyFill="1" applyBorder="1" applyAlignment="1" applyProtection="1">
      <alignment horizontal="center" vertical="top"/>
      <protection hidden="1"/>
    </xf>
    <xf numFmtId="0" fontId="38" fillId="2" borderId="39" xfId="3" applyNumberFormat="1" applyFont="1" applyFill="1" applyBorder="1" applyAlignment="1" applyProtection="1">
      <alignment horizontal="center" vertical="top"/>
      <protection hidden="1"/>
    </xf>
    <xf numFmtId="0" fontId="38" fillId="2" borderId="0" xfId="3" applyNumberFormat="1" applyFont="1" applyFill="1" applyBorder="1" applyAlignment="1" applyProtection="1">
      <alignment horizontal="center" vertical="top"/>
      <protection hidden="1"/>
    </xf>
    <xf numFmtId="0" fontId="38" fillId="2" borderId="8" xfId="3" applyNumberFormat="1" applyFont="1" applyFill="1" applyBorder="1" applyAlignment="1" applyProtection="1">
      <alignment horizontal="center" vertical="top"/>
      <protection hidden="1"/>
    </xf>
    <xf numFmtId="0" fontId="47" fillId="2" borderId="38" xfId="3" applyNumberFormat="1" applyFont="1" applyFill="1" applyBorder="1" applyAlignment="1" applyProtection="1">
      <alignment horizontal="center" vertical="center"/>
      <protection hidden="1"/>
    </xf>
    <xf numFmtId="0" fontId="47" fillId="2" borderId="86" xfId="3" applyNumberFormat="1" applyFont="1" applyFill="1" applyBorder="1" applyAlignment="1" applyProtection="1">
      <alignment horizontal="center" vertical="center"/>
      <protection hidden="1"/>
    </xf>
    <xf numFmtId="0" fontId="18" fillId="2" borderId="63" xfId="3" applyNumberFormat="1" applyFont="1" applyFill="1" applyBorder="1" applyAlignment="1" applyProtection="1">
      <alignment horizontal="center" vertical="center" shrinkToFit="1"/>
      <protection hidden="1"/>
    </xf>
    <xf numFmtId="177" fontId="22" fillId="2" borderId="61" xfId="3" applyNumberFormat="1" applyFont="1" applyFill="1" applyBorder="1" applyAlignment="1" applyProtection="1">
      <alignment horizontal="center" vertical="center"/>
      <protection hidden="1"/>
    </xf>
    <xf numFmtId="177" fontId="22" fillId="2" borderId="62" xfId="3" applyNumberFormat="1" applyFont="1" applyFill="1" applyBorder="1" applyAlignment="1" applyProtection="1">
      <alignment horizontal="center" vertical="center"/>
      <protection hidden="1"/>
    </xf>
    <xf numFmtId="0" fontId="23" fillId="2" borderId="0" xfId="3" applyNumberFormat="1" applyFont="1" applyFill="1" applyBorder="1" applyAlignment="1" applyProtection="1">
      <alignment horizontal="left" vertical="center"/>
      <protection hidden="1"/>
    </xf>
    <xf numFmtId="0" fontId="7" fillId="2" borderId="11" xfId="3" applyNumberFormat="1" applyFont="1" applyFill="1" applyBorder="1" applyAlignment="1" applyProtection="1">
      <alignment horizontal="center"/>
      <protection hidden="1"/>
    </xf>
    <xf numFmtId="0" fontId="7" fillId="2" borderId="7" xfId="3" applyNumberFormat="1" applyFont="1" applyFill="1" applyBorder="1" applyAlignment="1" applyProtection="1">
      <alignment horizontal="center"/>
      <protection hidden="1"/>
    </xf>
    <xf numFmtId="0" fontId="7" fillId="2" borderId="6" xfId="3" applyNumberFormat="1" applyFont="1" applyFill="1" applyBorder="1" applyAlignment="1" applyProtection="1">
      <alignment horizontal="center"/>
      <protection hidden="1"/>
    </xf>
    <xf numFmtId="0" fontId="4" fillId="2" borderId="6" xfId="3" applyNumberFormat="1" applyFont="1" applyFill="1" applyBorder="1" applyAlignment="1" applyProtection="1">
      <alignment horizontal="center"/>
      <protection hidden="1"/>
    </xf>
    <xf numFmtId="0" fontId="4" fillId="2" borderId="1" xfId="3" applyNumberFormat="1" applyFont="1" applyFill="1" applyBorder="1" applyAlignment="1" applyProtection="1">
      <alignment horizontal="center"/>
      <protection hidden="1"/>
    </xf>
    <xf numFmtId="0" fontId="23" fillId="2" borderId="3" xfId="3" applyNumberFormat="1" applyFont="1" applyFill="1" applyBorder="1" applyAlignment="1" applyProtection="1">
      <alignment horizontal="center"/>
      <protection hidden="1"/>
    </xf>
    <xf numFmtId="0" fontId="23" fillId="2" borderId="69" xfId="3" applyNumberFormat="1" applyFont="1" applyFill="1" applyBorder="1" applyAlignment="1" applyProtection="1">
      <alignment horizontal="center"/>
      <protection hidden="1"/>
    </xf>
    <xf numFmtId="0" fontId="23" fillId="2" borderId="29" xfId="3" applyNumberFormat="1" applyFont="1" applyFill="1" applyBorder="1" applyAlignment="1" applyProtection="1">
      <alignment horizontal="center" vertical="top"/>
      <protection hidden="1"/>
    </xf>
    <xf numFmtId="0" fontId="23" fillId="2" borderId="8" xfId="3" applyNumberFormat="1" applyFont="1" applyFill="1" applyBorder="1" applyAlignment="1" applyProtection="1">
      <alignment horizontal="center" vertical="top"/>
      <protection hidden="1"/>
    </xf>
    <xf numFmtId="0" fontId="24" fillId="2" borderId="105" xfId="3" applyNumberFormat="1" applyFont="1" applyFill="1" applyBorder="1" applyAlignment="1" applyProtection="1">
      <alignment horizontal="center"/>
      <protection hidden="1"/>
    </xf>
    <xf numFmtId="0" fontId="24" fillId="2" borderId="107" xfId="3" applyNumberFormat="1" applyFont="1" applyFill="1" applyBorder="1" applyAlignment="1" applyProtection="1">
      <alignment horizontal="center"/>
      <protection hidden="1"/>
    </xf>
    <xf numFmtId="0" fontId="18" fillId="2" borderId="6" xfId="3" applyNumberFormat="1" applyFont="1" applyFill="1" applyBorder="1" applyAlignment="1" applyProtection="1">
      <alignment horizontal="center"/>
      <protection hidden="1"/>
    </xf>
    <xf numFmtId="0" fontId="18" fillId="2" borderId="1" xfId="3" applyNumberFormat="1" applyFont="1" applyFill="1" applyBorder="1" applyAlignment="1" applyProtection="1">
      <alignment horizontal="center"/>
      <protection hidden="1"/>
    </xf>
    <xf numFmtId="180" fontId="18" fillId="2" borderId="109" xfId="3" applyNumberFormat="1" applyFont="1" applyFill="1" applyBorder="1" applyAlignment="1" applyProtection="1">
      <alignment horizontal="center" shrinkToFit="1"/>
      <protection hidden="1"/>
    </xf>
    <xf numFmtId="180" fontId="18" fillId="2" borderId="96" xfId="3" applyNumberFormat="1" applyFont="1" applyFill="1" applyBorder="1" applyAlignment="1" applyProtection="1">
      <alignment horizontal="center" shrinkToFit="1"/>
      <protection hidden="1"/>
    </xf>
    <xf numFmtId="180" fontId="18" fillId="2" borderId="47" xfId="3" applyNumberFormat="1" applyFont="1" applyFill="1" applyBorder="1" applyAlignment="1" applyProtection="1">
      <alignment horizontal="right" shrinkToFit="1"/>
      <protection hidden="1"/>
    </xf>
    <xf numFmtId="180" fontId="18" fillId="2" borderId="23" xfId="3" applyNumberFormat="1" applyFont="1" applyFill="1" applyBorder="1" applyAlignment="1" applyProtection="1">
      <alignment horizontal="right" shrinkToFit="1"/>
      <protection hidden="1"/>
    </xf>
    <xf numFmtId="180" fontId="18" fillId="2" borderId="96" xfId="3" applyNumberFormat="1" applyFont="1" applyFill="1" applyBorder="1" applyAlignment="1" applyProtection="1">
      <alignment horizontal="right" shrinkToFit="1"/>
      <protection hidden="1"/>
    </xf>
    <xf numFmtId="180" fontId="18" fillId="2" borderId="47" xfId="3" applyNumberFormat="1" applyFont="1" applyFill="1" applyBorder="1" applyAlignment="1" applyProtection="1">
      <alignment horizontal="center" shrinkToFit="1"/>
      <protection hidden="1"/>
    </xf>
    <xf numFmtId="180" fontId="18" fillId="2" borderId="23" xfId="3" applyNumberFormat="1" applyFont="1" applyFill="1" applyBorder="1" applyAlignment="1" applyProtection="1">
      <alignment horizontal="center" shrinkToFit="1"/>
      <protection hidden="1"/>
    </xf>
    <xf numFmtId="0" fontId="18" fillId="2" borderId="1" xfId="3" applyNumberFormat="1" applyFont="1" applyFill="1" applyBorder="1" applyAlignment="1" applyProtection="1">
      <alignment horizontal="center" vertical="center"/>
      <protection hidden="1"/>
    </xf>
    <xf numFmtId="0" fontId="18" fillId="2" borderId="24" xfId="3" applyNumberFormat="1" applyFont="1" applyFill="1" applyBorder="1" applyAlignment="1" applyProtection="1">
      <alignment horizontal="center" vertical="center"/>
      <protection hidden="1"/>
    </xf>
    <xf numFmtId="0" fontId="1" fillId="0" borderId="1" xfId="3" applyBorder="1" applyProtection="1">
      <alignment vertical="center"/>
      <protection hidden="1"/>
    </xf>
    <xf numFmtId="0" fontId="40" fillId="2" borderId="48" xfId="3" applyNumberFormat="1" applyFont="1" applyFill="1" applyBorder="1" applyAlignment="1" applyProtection="1">
      <alignment horizontal="center" vertical="center"/>
      <protection hidden="1"/>
    </xf>
    <xf numFmtId="0" fontId="40" fillId="2" borderId="19" xfId="3" applyNumberFormat="1" applyFont="1" applyFill="1" applyBorder="1" applyAlignment="1" applyProtection="1">
      <alignment horizontal="center" vertical="center"/>
      <protection hidden="1"/>
    </xf>
    <xf numFmtId="0" fontId="10" fillId="2" borderId="110" xfId="3" applyNumberFormat="1" applyFont="1" applyFill="1" applyBorder="1" applyAlignment="1" applyProtection="1">
      <alignment horizontal="center" vertical="center"/>
      <protection locked="0"/>
    </xf>
    <xf numFmtId="0" fontId="19" fillId="2" borderId="29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0" xfId="3" applyNumberFormat="1" applyFont="1" applyFill="1" applyBorder="1" applyAlignment="1" applyProtection="1">
      <alignment horizontal="center" vertical="center" shrinkToFit="1"/>
      <protection hidden="1"/>
    </xf>
    <xf numFmtId="0" fontId="19" fillId="2" borderId="8" xfId="3" applyNumberFormat="1" applyFont="1" applyFill="1" applyBorder="1" applyAlignment="1" applyProtection="1">
      <alignment horizontal="center" vertical="center" shrinkToFit="1"/>
      <protection hidden="1"/>
    </xf>
    <xf numFmtId="0" fontId="24" fillId="2" borderId="1" xfId="3" applyNumberFormat="1" applyFont="1" applyFill="1" applyBorder="1" applyAlignment="1" applyProtection="1">
      <alignment horizontal="left" shrinkToFit="1"/>
      <protection hidden="1"/>
    </xf>
    <xf numFmtId="0" fontId="24" fillId="2" borderId="8" xfId="3" applyNumberFormat="1" applyFont="1" applyFill="1" applyBorder="1" applyAlignment="1" applyProtection="1">
      <alignment horizontal="center" vertical="center" shrinkToFit="1"/>
      <protection hidden="1"/>
    </xf>
    <xf numFmtId="0" fontId="24" fillId="2" borderId="0" xfId="3" applyNumberFormat="1" applyFont="1" applyFill="1" applyBorder="1" applyAlignment="1" applyProtection="1">
      <alignment horizontal="center" vertical="center" shrinkToFit="1"/>
      <protection hidden="1"/>
    </xf>
    <xf numFmtId="0" fontId="24" fillId="2" borderId="19" xfId="3" applyNumberFormat="1" applyFont="1" applyFill="1" applyBorder="1" applyAlignment="1" applyProtection="1">
      <alignment horizontal="right"/>
      <protection hidden="1"/>
    </xf>
    <xf numFmtId="0" fontId="19" fillId="2" borderId="0" xfId="3" applyNumberFormat="1" applyFont="1" applyFill="1" applyBorder="1" applyAlignment="1" applyProtection="1">
      <alignment horizontal="right"/>
      <protection hidden="1"/>
    </xf>
    <xf numFmtId="0" fontId="19" fillId="2" borderId="19" xfId="3" applyNumberFormat="1" applyFont="1" applyFill="1" applyBorder="1" applyAlignment="1" applyProtection="1">
      <alignment horizontal="right"/>
      <protection hidden="1"/>
    </xf>
    <xf numFmtId="0" fontId="24" fillId="2" borderId="0" xfId="3" applyNumberFormat="1" applyFont="1" applyFill="1" applyBorder="1" applyAlignment="1" applyProtection="1">
      <alignment horizontal="left" vertical="center" shrinkToFit="1"/>
      <protection hidden="1"/>
    </xf>
    <xf numFmtId="0" fontId="23" fillId="2" borderId="3" xfId="3" applyNumberFormat="1" applyFont="1" applyFill="1" applyBorder="1" applyAlignment="1" applyProtection="1">
      <alignment horizontal="center" shrinkToFit="1"/>
      <protection hidden="1"/>
    </xf>
    <xf numFmtId="0" fontId="23" fillId="2" borderId="0" xfId="3" applyNumberFormat="1" applyFont="1" applyFill="1" applyBorder="1" applyAlignment="1" applyProtection="1">
      <alignment horizontal="center" shrinkToFit="1"/>
      <protection hidden="1"/>
    </xf>
    <xf numFmtId="0" fontId="23" fillId="2" borderId="69" xfId="3" applyNumberFormat="1" applyFont="1" applyFill="1" applyBorder="1" applyAlignment="1" applyProtection="1">
      <alignment horizontal="center" shrinkToFit="1"/>
      <protection hidden="1"/>
    </xf>
    <xf numFmtId="0" fontId="23" fillId="2" borderId="29" xfId="3" applyNumberFormat="1" applyFont="1" applyFill="1" applyBorder="1" applyAlignment="1" applyProtection="1">
      <alignment horizontal="center" vertical="top" shrinkToFit="1"/>
      <protection hidden="1"/>
    </xf>
    <xf numFmtId="0" fontId="23" fillId="2" borderId="8" xfId="3" applyNumberFormat="1" applyFont="1" applyFill="1" applyBorder="1" applyAlignment="1" applyProtection="1">
      <alignment horizontal="center" vertical="top" shrinkToFit="1"/>
      <protection hidden="1"/>
    </xf>
    <xf numFmtId="0" fontId="78" fillId="2" borderId="0" xfId="3" applyNumberFormat="1" applyFont="1" applyFill="1" applyBorder="1" applyAlignment="1" applyProtection="1">
      <alignment horizontal="center" vertical="center" shrinkToFit="1"/>
      <protection hidden="1"/>
    </xf>
    <xf numFmtId="0" fontId="23" fillId="2" borderId="3" xfId="3" applyNumberFormat="1" applyFont="1" applyFill="1" applyBorder="1" applyAlignment="1" applyProtection="1">
      <alignment horizontal="left" shrinkToFit="1"/>
      <protection hidden="1"/>
    </xf>
    <xf numFmtId="0" fontId="23" fillId="2" borderId="69" xfId="3" applyNumberFormat="1" applyFont="1" applyFill="1" applyBorder="1" applyAlignment="1" applyProtection="1">
      <alignment horizontal="left" shrinkToFit="1"/>
      <protection hidden="1"/>
    </xf>
    <xf numFmtId="0" fontId="24" fillId="2" borderId="19" xfId="3" applyNumberFormat="1" applyFont="1" applyFill="1" applyBorder="1" applyAlignment="1" applyProtection="1">
      <alignment horizontal="right" vertical="center" shrinkToFit="1"/>
      <protection hidden="1"/>
    </xf>
    <xf numFmtId="0" fontId="24" fillId="2" borderId="0" xfId="3" applyNumberFormat="1" applyFont="1" applyFill="1" applyBorder="1" applyAlignment="1" applyProtection="1">
      <alignment horizontal="right" vertical="center" shrinkToFit="1"/>
      <protection hidden="1"/>
    </xf>
    <xf numFmtId="0" fontId="24" fillId="2" borderId="3" xfId="3" applyNumberFormat="1" applyFont="1" applyFill="1" applyBorder="1" applyAlignment="1" applyProtection="1">
      <alignment horizontal="right" vertical="center" shrinkToFit="1"/>
      <protection hidden="1"/>
    </xf>
    <xf numFmtId="0" fontId="24" fillId="2" borderId="8" xfId="3" applyNumberFormat="1" applyFont="1" applyFill="1" applyBorder="1" applyAlignment="1" applyProtection="1">
      <alignment horizontal="right" vertical="center" shrinkToFit="1"/>
      <protection hidden="1"/>
    </xf>
    <xf numFmtId="0" fontId="23" fillId="2" borderId="3" xfId="3" applyNumberFormat="1" applyFont="1" applyFill="1" applyBorder="1" applyAlignment="1" applyProtection="1">
      <alignment horizontal="left" vertical="center" shrinkToFit="1"/>
      <protection hidden="1"/>
    </xf>
    <xf numFmtId="0" fontId="23" fillId="2" borderId="8" xfId="3" applyNumberFormat="1" applyFont="1" applyFill="1" applyBorder="1" applyAlignment="1" applyProtection="1">
      <alignment horizontal="left" vertical="center" shrinkToFit="1"/>
      <protection hidden="1"/>
    </xf>
    <xf numFmtId="0" fontId="24" fillId="2" borderId="1" xfId="3" applyNumberFormat="1" applyFont="1" applyFill="1" applyBorder="1" applyAlignment="1" applyProtection="1">
      <alignment horizontal="left" vertical="center" shrinkToFit="1"/>
      <protection hidden="1"/>
    </xf>
    <xf numFmtId="0" fontId="24" fillId="2" borderId="1" xfId="3" applyNumberFormat="1" applyFont="1" applyFill="1" applyBorder="1" applyAlignment="1" applyProtection="1">
      <alignment horizontal="right" vertical="center"/>
      <protection hidden="1"/>
    </xf>
    <xf numFmtId="0" fontId="9" fillId="2" borderId="0" xfId="3" applyNumberFormat="1" applyFont="1" applyFill="1" applyBorder="1" applyAlignment="1" applyProtection="1">
      <alignment horizontal="center" vertical="center"/>
      <protection hidden="1"/>
    </xf>
    <xf numFmtId="0" fontId="23" fillId="2" borderId="0" xfId="3" applyNumberFormat="1" applyFont="1" applyFill="1" applyBorder="1" applyAlignment="1" applyProtection="1">
      <alignment horizontal="left" vertical="center" shrinkToFit="1"/>
      <protection hidden="1"/>
    </xf>
    <xf numFmtId="0" fontId="23" fillId="2" borderId="0" xfId="3" applyNumberFormat="1" applyFont="1" applyFill="1" applyBorder="1" applyAlignment="1" applyProtection="1">
      <alignment horizontal="right" vertical="center"/>
      <protection hidden="1"/>
    </xf>
    <xf numFmtId="0" fontId="23" fillId="2" borderId="8" xfId="3" applyNumberFormat="1" applyFont="1" applyFill="1" applyBorder="1" applyAlignment="1" applyProtection="1">
      <alignment horizontal="right" vertical="center"/>
      <protection hidden="1"/>
    </xf>
    <xf numFmtId="0" fontId="23" fillId="2" borderId="1" xfId="3" applyNumberFormat="1" applyFont="1" applyFill="1" applyBorder="1" applyAlignment="1" applyProtection="1">
      <alignment horizontal="left" vertical="center" shrinkToFit="1"/>
      <protection hidden="1"/>
    </xf>
    <xf numFmtId="0" fontId="24" fillId="2" borderId="44" xfId="3" applyNumberFormat="1" applyFont="1" applyFill="1" applyBorder="1" applyAlignment="1" applyProtection="1">
      <alignment horizontal="right" vertical="center" shrinkToFit="1"/>
      <protection hidden="1"/>
    </xf>
    <xf numFmtId="0" fontId="24" fillId="2" borderId="1" xfId="3" applyNumberFormat="1" applyFont="1" applyFill="1" applyBorder="1" applyAlignment="1" applyProtection="1">
      <alignment horizontal="right" vertical="center" shrinkToFit="1"/>
      <protection hidden="1"/>
    </xf>
    <xf numFmtId="0" fontId="10" fillId="2" borderId="42" xfId="3" applyNumberFormat="1" applyFont="1" applyFill="1" applyBorder="1" applyAlignment="1" applyProtection="1">
      <alignment horizontal="center" vertical="center"/>
      <protection locked="0"/>
    </xf>
    <xf numFmtId="0" fontId="23" fillId="2" borderId="0" xfId="3" applyNumberFormat="1" applyFont="1" applyFill="1" applyBorder="1" applyAlignment="1" applyProtection="1">
      <alignment horizontal="center" vertical="top" shrinkToFit="1"/>
      <protection hidden="1"/>
    </xf>
    <xf numFmtId="0" fontId="24" fillId="2" borderId="0" xfId="3" applyNumberFormat="1" applyFont="1" applyFill="1" applyBorder="1" applyAlignment="1" applyProtection="1">
      <alignment horizontal="right" vertical="center"/>
      <protection hidden="1"/>
    </xf>
    <xf numFmtId="0" fontId="28" fillId="2" borderId="3" xfId="3" applyNumberFormat="1" applyFont="1" applyFill="1" applyBorder="1" applyAlignment="1" applyProtection="1">
      <alignment horizontal="left" vertical="top"/>
      <protection hidden="1"/>
    </xf>
    <xf numFmtId="0" fontId="28" fillId="2" borderId="4" xfId="3" applyNumberFormat="1" applyFont="1" applyFill="1" applyBorder="1" applyAlignment="1" applyProtection="1">
      <alignment horizontal="left" vertical="top"/>
      <protection hidden="1"/>
    </xf>
    <xf numFmtId="0" fontId="28" fillId="2" borderId="0" xfId="3" applyNumberFormat="1" applyFont="1" applyFill="1" applyBorder="1" applyAlignment="1" applyProtection="1">
      <alignment horizontal="left" vertical="top"/>
      <protection hidden="1"/>
    </xf>
    <xf numFmtId="0" fontId="28" fillId="2" borderId="50" xfId="3" applyNumberFormat="1" applyFont="1" applyFill="1" applyBorder="1" applyAlignment="1" applyProtection="1">
      <alignment horizontal="left" vertical="top"/>
      <protection hidden="1"/>
    </xf>
    <xf numFmtId="0" fontId="24" fillId="2" borderId="8" xfId="3" applyNumberFormat="1" applyFont="1" applyFill="1" applyBorder="1" applyAlignment="1" applyProtection="1">
      <alignment horizontal="center"/>
      <protection hidden="1"/>
    </xf>
    <xf numFmtId="0" fontId="24" fillId="2" borderId="0" xfId="3" applyNumberFormat="1" applyFont="1" applyFill="1" applyBorder="1" applyAlignment="1" applyProtection="1">
      <alignment horizontal="center"/>
      <protection hidden="1"/>
    </xf>
    <xf numFmtId="0" fontId="24" fillId="2" borderId="100" xfId="3" applyNumberFormat="1" applyFont="1" applyFill="1" applyBorder="1" applyAlignment="1" applyProtection="1">
      <alignment horizontal="center" vertical="center" shrinkToFit="1"/>
      <protection hidden="1"/>
    </xf>
    <xf numFmtId="0" fontId="24" fillId="2" borderId="101" xfId="3" applyNumberFormat="1" applyFont="1" applyFill="1" applyBorder="1" applyAlignment="1" applyProtection="1">
      <alignment horizontal="center" vertical="center" shrinkToFit="1"/>
      <protection hidden="1"/>
    </xf>
    <xf numFmtId="0" fontId="24" fillId="2" borderId="102" xfId="3" applyNumberFormat="1" applyFont="1" applyFill="1" applyBorder="1" applyAlignment="1" applyProtection="1">
      <alignment horizontal="center" vertical="center" shrinkToFit="1"/>
      <protection hidden="1"/>
    </xf>
    <xf numFmtId="0" fontId="24" fillId="2" borderId="103" xfId="3" applyNumberFormat="1" applyFont="1" applyFill="1" applyBorder="1" applyAlignment="1" applyProtection="1">
      <alignment horizontal="center" vertical="center" shrinkToFit="1"/>
      <protection hidden="1"/>
    </xf>
    <xf numFmtId="0" fontId="24" fillId="2" borderId="91" xfId="3" applyNumberFormat="1" applyFont="1" applyFill="1" applyBorder="1" applyAlignment="1" applyProtection="1">
      <alignment horizontal="center" vertical="center" shrinkToFit="1"/>
      <protection hidden="1"/>
    </xf>
    <xf numFmtId="0" fontId="24" fillId="2" borderId="92" xfId="3" applyNumberFormat="1" applyFont="1" applyFill="1" applyBorder="1" applyAlignment="1" applyProtection="1">
      <alignment horizontal="center" vertical="center" shrinkToFit="1"/>
      <protection hidden="1"/>
    </xf>
    <xf numFmtId="0" fontId="75" fillId="2" borderId="0" xfId="3" applyNumberFormat="1" applyFont="1" applyFill="1" applyBorder="1" applyAlignment="1" applyProtection="1">
      <alignment horizontal="left" vertical="center" shrinkToFit="1"/>
      <protection hidden="1"/>
    </xf>
    <xf numFmtId="0" fontId="28" fillId="2" borderId="3" xfId="3" applyNumberFormat="1" applyFont="1" applyFill="1" applyBorder="1" applyAlignment="1" applyProtection="1">
      <alignment horizontal="left"/>
      <protection hidden="1"/>
    </xf>
    <xf numFmtId="0" fontId="28" fillId="2" borderId="4" xfId="3" applyNumberFormat="1" applyFont="1" applyFill="1" applyBorder="1" applyAlignment="1" applyProtection="1">
      <alignment horizontal="left"/>
      <protection hidden="1"/>
    </xf>
    <xf numFmtId="0" fontId="28" fillId="2" borderId="8" xfId="3" applyNumberFormat="1" applyFont="1" applyFill="1" applyBorder="1" applyAlignment="1" applyProtection="1">
      <alignment horizontal="left"/>
      <protection hidden="1"/>
    </xf>
    <xf numFmtId="0" fontId="28" fillId="2" borderId="10" xfId="3" applyNumberFormat="1" applyFont="1" applyFill="1" applyBorder="1" applyAlignment="1" applyProtection="1">
      <alignment horizontal="left"/>
      <protection hidden="1"/>
    </xf>
    <xf numFmtId="0" fontId="24" fillId="2" borderId="1" xfId="3" applyNumberFormat="1" applyFont="1" applyFill="1" applyBorder="1" applyAlignment="1" applyProtection="1">
      <alignment horizontal="right" shrinkToFit="1"/>
      <protection hidden="1"/>
    </xf>
    <xf numFmtId="0" fontId="24" fillId="2" borderId="1" xfId="3" applyNumberFormat="1" applyFont="1" applyFill="1" applyBorder="1" applyAlignment="1" applyProtection="1">
      <alignment horizontal="left" vertical="center"/>
      <protection hidden="1"/>
    </xf>
    <xf numFmtId="0" fontId="23" fillId="2" borderId="0" xfId="3" applyNumberFormat="1" applyFont="1" applyFill="1" applyBorder="1" applyAlignment="1" applyProtection="1">
      <alignment horizontal="center"/>
      <protection hidden="1"/>
    </xf>
    <xf numFmtId="0" fontId="28" fillId="2" borderId="47" xfId="3" applyNumberFormat="1" applyFont="1" applyFill="1" applyBorder="1" applyAlignment="1" applyProtection="1">
      <alignment horizontal="center" vertical="center" shrinkToFit="1"/>
      <protection hidden="1"/>
    </xf>
    <xf numFmtId="0" fontId="28" fillId="2" borderId="104" xfId="3" applyNumberFormat="1" applyFont="1" applyFill="1" applyBorder="1" applyAlignment="1" applyProtection="1">
      <alignment horizontal="center" vertical="center" shrinkToFit="1"/>
      <protection hidden="1"/>
    </xf>
    <xf numFmtId="0" fontId="23" fillId="2" borderId="105" xfId="3" applyNumberFormat="1" applyFont="1" applyFill="1" applyBorder="1" applyAlignment="1" applyProtection="1">
      <alignment horizontal="right"/>
      <protection hidden="1"/>
    </xf>
    <xf numFmtId="0" fontId="23" fillId="2" borderId="106" xfId="3" applyNumberFormat="1" applyFont="1" applyFill="1" applyBorder="1" applyAlignment="1" applyProtection="1">
      <alignment horizontal="right"/>
      <protection hidden="1"/>
    </xf>
    <xf numFmtId="0" fontId="38" fillId="2" borderId="3" xfId="3" applyNumberFormat="1" applyFont="1" applyFill="1" applyBorder="1" applyAlignment="1" applyProtection="1">
      <alignment horizontal="center"/>
      <protection hidden="1"/>
    </xf>
    <xf numFmtId="0" fontId="38" fillId="2" borderId="16" xfId="3" applyNumberFormat="1" applyFont="1" applyFill="1" applyBorder="1" applyAlignment="1" applyProtection="1">
      <alignment horizontal="center"/>
      <protection hidden="1"/>
    </xf>
    <xf numFmtId="0" fontId="38" fillId="2" borderId="0" xfId="3" applyNumberFormat="1" applyFont="1" applyFill="1" applyBorder="1" applyAlignment="1" applyProtection="1">
      <alignment horizontal="center"/>
      <protection hidden="1"/>
    </xf>
    <xf numFmtId="0" fontId="38" fillId="2" borderId="59" xfId="3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0" fillId="2" borderId="0" xfId="0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1" fillId="2" borderId="0" xfId="0" applyFont="1" applyFill="1" applyAlignment="1" applyProtection="1"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2" fillId="2" borderId="0" xfId="0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 applyBorder="1" applyAlignment="1" applyProtection="1">
      <alignment horizontal="right"/>
      <protection hidden="1"/>
    </xf>
    <xf numFmtId="0" fontId="7" fillId="2" borderId="0" xfId="0" applyFont="1" applyFill="1" applyBorder="1" applyProtection="1">
      <protection hidden="1"/>
    </xf>
    <xf numFmtId="0" fontId="22" fillId="2" borderId="0" xfId="0" applyFont="1" applyFill="1" applyBorder="1" applyAlignment="1" applyProtection="1">
      <alignment horizontal="center" vertical="top"/>
      <protection hidden="1"/>
    </xf>
    <xf numFmtId="0" fontId="7" fillId="2" borderId="0" xfId="0" applyFont="1" applyFill="1" applyBorder="1" applyAlignment="1" applyProtection="1">
      <alignment horizontal="right" vertical="top"/>
      <protection hidden="1"/>
    </xf>
    <xf numFmtId="0" fontId="7" fillId="2" borderId="0" xfId="0" applyFont="1" applyFill="1" applyBorder="1" applyAlignment="1" applyProtection="1">
      <alignment vertical="top"/>
      <protection hidden="1"/>
    </xf>
    <xf numFmtId="0" fontId="14" fillId="2" borderId="64" xfId="0" applyNumberFormat="1" applyFont="1" applyFill="1" applyBorder="1" applyAlignment="1" applyProtection="1">
      <alignment horizontal="center" vertical="center"/>
      <protection locked="0"/>
    </xf>
    <xf numFmtId="0" fontId="14" fillId="2" borderId="53" xfId="0" applyNumberFormat="1" applyFont="1" applyFill="1" applyBorder="1" applyAlignment="1" applyProtection="1">
      <alignment horizontal="center" vertical="center"/>
      <protection locked="0"/>
    </xf>
    <xf numFmtId="0" fontId="14" fillId="2" borderId="65" xfId="0" applyNumberFormat="1" applyFont="1" applyFill="1" applyBorder="1" applyAlignment="1" applyProtection="1">
      <alignment horizontal="center" vertical="center"/>
      <protection locked="0"/>
    </xf>
  </cellXfs>
  <cellStyles count="4">
    <cellStyle name="ハイパーリンク" xfId="1" builtinId="8"/>
    <cellStyle name="標準" xfId="0" builtinId="0"/>
    <cellStyle name="標準_03.壁掛ＤＰの耐震措置計算［A4］-2007.12.14" xfId="2"/>
    <cellStyle name="標準_ＬＧＳ壁ＤＰの耐震措置計算［A4］-2008.01.24サンプル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mailto:RQzS@#RQzS@&#xA;&#xA;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mailto:RQzS@#RQzS@&#xA;&#xA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31</xdr:col>
      <xdr:colOff>9525</xdr:colOff>
      <xdr:row>4</xdr:row>
      <xdr:rowOff>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219075" y="561975"/>
          <a:ext cx="7115175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31</xdr:col>
      <xdr:colOff>9525</xdr:colOff>
      <xdr:row>62</xdr:row>
      <xdr:rowOff>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219075" y="11125200"/>
          <a:ext cx="7115175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0</xdr:row>
      <xdr:rowOff>0</xdr:rowOff>
    </xdr:from>
    <xdr:to>
      <xdr:col>28</xdr:col>
      <xdr:colOff>885825</xdr:colOff>
      <xdr:row>0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6238875" y="0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209550</xdr:colOff>
      <xdr:row>0</xdr:row>
      <xdr:rowOff>0</xdr:rowOff>
    </xdr:from>
    <xdr:to>
      <xdr:col>30</xdr:col>
      <xdr:colOff>238125</xdr:colOff>
      <xdr:row>0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5819775" y="0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276225</xdr:colOff>
      <xdr:row>60</xdr:row>
      <xdr:rowOff>38100</xdr:rowOff>
    </xdr:from>
    <xdr:ext cx="200025" cy="190500"/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1323975" y="10744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twoCellAnchor editAs="oneCell">
    <xdr:from>
      <xdr:col>3</xdr:col>
      <xdr:colOff>152400</xdr:colOff>
      <xdr:row>51</xdr:row>
      <xdr:rowOff>0</xdr:rowOff>
    </xdr:from>
    <xdr:to>
      <xdr:col>4</xdr:col>
      <xdr:colOff>57150</xdr:colOff>
      <xdr:row>51</xdr:row>
      <xdr:rowOff>180975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628650" y="8991600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23</xdr:col>
      <xdr:colOff>76200</xdr:colOff>
      <xdr:row>55</xdr:row>
      <xdr:rowOff>38100</xdr:rowOff>
    </xdr:from>
    <xdr:ext cx="1947393" cy="318549"/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5114925" y="9791700"/>
          <a:ext cx="1947393" cy="3185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判定基準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τ≦ｆs</a:t>
          </a:r>
          <a:r>
            <a:rPr lang="ja-JP" altLang="en-US" sz="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の場合；強度は合格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τ＞ｆs</a:t>
          </a: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の場合；強度不足で不合格</a:t>
          </a:r>
        </a:p>
      </xdr:txBody>
    </xdr:sp>
    <xdr:clientData/>
  </xdr:oneCellAnchor>
  <xdr:oneCellAnchor>
    <xdr:from>
      <xdr:col>3</xdr:col>
      <xdr:colOff>38100</xdr:colOff>
      <xdr:row>55</xdr:row>
      <xdr:rowOff>38100</xdr:rowOff>
    </xdr:from>
    <xdr:ext cx="2012795" cy="335220"/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514350" y="9791700"/>
          <a:ext cx="2012795" cy="335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判定基準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Ｒb≦Ｔa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の場合；強度は合格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Ｒb＞Ta</a:t>
          </a: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の場合；強度不足で不合格</a:t>
          </a:r>
        </a:p>
      </xdr:txBody>
    </xdr:sp>
    <xdr:clientData/>
  </xdr:oneCellAnchor>
  <xdr:oneCellAnchor>
    <xdr:from>
      <xdr:col>12</xdr:col>
      <xdr:colOff>76200</xdr:colOff>
      <xdr:row>55</xdr:row>
      <xdr:rowOff>38100</xdr:rowOff>
    </xdr:from>
    <xdr:ext cx="1932965" cy="318549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2838450" y="9791700"/>
          <a:ext cx="1932965" cy="3185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判定基準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σ≦ｆｔ</a:t>
          </a:r>
          <a:r>
            <a:rPr lang="ja-JP" altLang="en-US" sz="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の場合；強度は合格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σ＞ｆｔ</a:t>
          </a: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の場合；強度不足で不合格</a:t>
          </a:r>
        </a:p>
      </xdr:txBody>
    </xdr:sp>
    <xdr:clientData/>
  </xdr:oneCellAnchor>
  <xdr:twoCellAnchor editAs="oneCell">
    <xdr:from>
      <xdr:col>3</xdr:col>
      <xdr:colOff>9525</xdr:colOff>
      <xdr:row>47</xdr:row>
      <xdr:rowOff>114300</xdr:rowOff>
    </xdr:from>
    <xdr:to>
      <xdr:col>4</xdr:col>
      <xdr:colOff>104775</xdr:colOff>
      <xdr:row>48</xdr:row>
      <xdr:rowOff>104775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485775" y="8343900"/>
          <a:ext cx="3810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3</xdr:col>
      <xdr:colOff>142875</xdr:colOff>
      <xdr:row>58</xdr:row>
      <xdr:rowOff>114300</xdr:rowOff>
    </xdr:from>
    <xdr:ext cx="485775" cy="200025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619125" y="104394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Ｓ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ゴシック"/>
              <a:cs typeface="Times New Roman"/>
            </a:rPr>
            <a:t>fRb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276225</xdr:colOff>
      <xdr:row>58</xdr:row>
      <xdr:rowOff>114300</xdr:rowOff>
    </xdr:from>
    <xdr:ext cx="200025" cy="190500"/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1323975" y="104394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oneCellAnchor>
    <xdr:from>
      <xdr:col>15</xdr:col>
      <xdr:colOff>104775</xdr:colOff>
      <xdr:row>60</xdr:row>
      <xdr:rowOff>28575</xdr:rowOff>
    </xdr:from>
    <xdr:ext cx="200025" cy="190500"/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3609975" y="107346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oneCellAnchor>
    <xdr:from>
      <xdr:col>12</xdr:col>
      <xdr:colOff>142875</xdr:colOff>
      <xdr:row>58</xdr:row>
      <xdr:rowOff>114300</xdr:rowOff>
    </xdr:from>
    <xdr:ext cx="409575" cy="200025"/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2905125" y="10439400"/>
          <a:ext cx="409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Ｓ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ゴシック"/>
              <a:cs typeface="Times New Roman"/>
            </a:rPr>
            <a:t>fσ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104775</xdr:colOff>
      <xdr:row>58</xdr:row>
      <xdr:rowOff>114300</xdr:rowOff>
    </xdr:from>
    <xdr:ext cx="200025" cy="190500"/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3609975" y="104394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oneCellAnchor>
    <xdr:from>
      <xdr:col>26</xdr:col>
      <xdr:colOff>66675</xdr:colOff>
      <xdr:row>60</xdr:row>
      <xdr:rowOff>38100</xdr:rowOff>
    </xdr:from>
    <xdr:ext cx="200025" cy="190500"/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5962650" y="10744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oneCellAnchor>
    <xdr:from>
      <xdr:col>23</xdr:col>
      <xdr:colOff>142875</xdr:colOff>
      <xdr:row>58</xdr:row>
      <xdr:rowOff>114300</xdr:rowOff>
    </xdr:from>
    <xdr:ext cx="400050" cy="200025"/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5181600" y="10439400"/>
          <a:ext cx="400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Ｓ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ゴシック"/>
              <a:cs typeface="Times New Roman"/>
            </a:rPr>
            <a:t>fτ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26</xdr:col>
      <xdr:colOff>66675</xdr:colOff>
      <xdr:row>58</xdr:row>
      <xdr:rowOff>114300</xdr:rowOff>
    </xdr:from>
    <xdr:ext cx="200025" cy="190500"/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5962650" y="104394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twoCellAnchor editAs="oneCell">
    <xdr:from>
      <xdr:col>13</xdr:col>
      <xdr:colOff>114300</xdr:colOff>
      <xdr:row>49</xdr:row>
      <xdr:rowOff>47625</xdr:rowOff>
    </xdr:from>
    <xdr:to>
      <xdr:col>14</xdr:col>
      <xdr:colOff>19050</xdr:colOff>
      <xdr:row>50</xdr:row>
      <xdr:rowOff>38100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3143250" y="86582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15</xdr:col>
      <xdr:colOff>104775</xdr:colOff>
      <xdr:row>47</xdr:row>
      <xdr:rowOff>114300</xdr:rowOff>
    </xdr:from>
    <xdr:ext cx="200025" cy="190500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3609975" y="83439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twoCellAnchor editAs="oneCell">
    <xdr:from>
      <xdr:col>12</xdr:col>
      <xdr:colOff>247650</xdr:colOff>
      <xdr:row>47</xdr:row>
      <xdr:rowOff>114300</xdr:rowOff>
    </xdr:from>
    <xdr:to>
      <xdr:col>14</xdr:col>
      <xdr:colOff>57150</xdr:colOff>
      <xdr:row>48</xdr:row>
      <xdr:rowOff>104775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3009900" y="8343900"/>
          <a:ext cx="3810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σ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 editAs="oneCell">
    <xdr:from>
      <xdr:col>24</xdr:col>
      <xdr:colOff>114300</xdr:colOff>
      <xdr:row>49</xdr:row>
      <xdr:rowOff>47625</xdr:rowOff>
    </xdr:from>
    <xdr:to>
      <xdr:col>25</xdr:col>
      <xdr:colOff>28575</xdr:colOff>
      <xdr:row>50</xdr:row>
      <xdr:rowOff>38100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5438775" y="8658225"/>
          <a:ext cx="2000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26</xdr:col>
      <xdr:colOff>66675</xdr:colOff>
      <xdr:row>47</xdr:row>
      <xdr:rowOff>114300</xdr:rowOff>
    </xdr:from>
    <xdr:ext cx="200025" cy="190500"/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5962650" y="83439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twoCellAnchor editAs="oneCell">
    <xdr:from>
      <xdr:col>23</xdr:col>
      <xdr:colOff>247650</xdr:colOff>
      <xdr:row>47</xdr:row>
      <xdr:rowOff>114300</xdr:rowOff>
    </xdr:from>
    <xdr:to>
      <xdr:col>25</xdr:col>
      <xdr:colOff>57150</xdr:colOff>
      <xdr:row>48</xdr:row>
      <xdr:rowOff>104775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5286375" y="8343900"/>
          <a:ext cx="3810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4</xdr:col>
      <xdr:colOff>276225</xdr:colOff>
      <xdr:row>39</xdr:row>
      <xdr:rowOff>95250</xdr:rowOff>
    </xdr:to>
    <xdr:sp macro="" textlink="">
      <xdr:nvSpPr>
        <xdr:cNvPr id="1063" name="Line 39"/>
        <xdr:cNvSpPr>
          <a:spLocks noChangeShapeType="1"/>
        </xdr:cNvSpPr>
      </xdr:nvSpPr>
      <xdr:spPr bwMode="auto">
        <a:xfrm>
          <a:off x="476250" y="6886575"/>
          <a:ext cx="561975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38</xdr:row>
      <xdr:rowOff>47625</xdr:rowOff>
    </xdr:from>
    <xdr:to>
      <xdr:col>4</xdr:col>
      <xdr:colOff>161925</xdr:colOff>
      <xdr:row>39</xdr:row>
      <xdr:rowOff>85725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561975" y="7124700"/>
          <a:ext cx="361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設置階</a:t>
          </a:r>
        </a:p>
      </xdr:txBody>
    </xdr:sp>
    <xdr:clientData/>
  </xdr:twoCellAnchor>
  <xdr:twoCellAnchor>
    <xdr:from>
      <xdr:col>4</xdr:col>
      <xdr:colOff>38100</xdr:colOff>
      <xdr:row>37</xdr:row>
      <xdr:rowOff>114300</xdr:rowOff>
    </xdr:from>
    <xdr:to>
      <xdr:col>5</xdr:col>
      <xdr:colOff>114300</xdr:colOff>
      <xdr:row>38</xdr:row>
      <xdr:rowOff>47625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800100" y="7000875"/>
          <a:ext cx="3619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クラス</a:t>
          </a:r>
        </a:p>
      </xdr:txBody>
    </xdr:sp>
    <xdr:clientData/>
  </xdr:twoCellAnchor>
  <xdr:twoCellAnchor>
    <xdr:from>
      <xdr:col>4</xdr:col>
      <xdr:colOff>38100</xdr:colOff>
      <xdr:row>37</xdr:row>
      <xdr:rowOff>19050</xdr:rowOff>
    </xdr:from>
    <xdr:to>
      <xdr:col>5</xdr:col>
      <xdr:colOff>114300</xdr:colOff>
      <xdr:row>37</xdr:row>
      <xdr:rowOff>171450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800100" y="6905625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耐</a:t>
          </a:r>
          <a:r>
            <a:rPr lang="ja-JP" altLang="en-US" sz="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震</a:t>
          </a:r>
        </a:p>
      </xdr:txBody>
    </xdr:sp>
    <xdr:clientData/>
  </xdr:twoCellAnchor>
  <xdr:oneCellAnchor>
    <xdr:from>
      <xdr:col>24</xdr:col>
      <xdr:colOff>247650</xdr:colOff>
      <xdr:row>12</xdr:row>
      <xdr:rowOff>28575</xdr:rowOff>
    </xdr:from>
    <xdr:ext cx="161925" cy="190500"/>
    <xdr:sp macro="" textlink="">
      <xdr:nvSpPr>
        <xdr:cNvPr id="1094" name="Text Box 70"/>
        <xdr:cNvSpPr txBox="1">
          <a:spLocks noChangeArrowheads="1"/>
        </xdr:cNvSpPr>
      </xdr:nvSpPr>
      <xdr:spPr bwMode="auto">
        <a:xfrm>
          <a:off x="5572125" y="2152650"/>
          <a:ext cx="161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</xdr:txBody>
    </xdr:sp>
    <xdr:clientData/>
  </xdr:oneCellAnchor>
  <xdr:twoCellAnchor>
    <xdr:from>
      <xdr:col>26</xdr:col>
      <xdr:colOff>161925</xdr:colOff>
      <xdr:row>7</xdr:row>
      <xdr:rowOff>38100</xdr:rowOff>
    </xdr:from>
    <xdr:to>
      <xdr:col>29</xdr:col>
      <xdr:colOff>47625</xdr:colOff>
      <xdr:row>17</xdr:row>
      <xdr:rowOff>57150</xdr:rowOff>
    </xdr:to>
    <xdr:grpSp>
      <xdr:nvGrpSpPr>
        <xdr:cNvPr id="1107" name="Group 83"/>
        <xdr:cNvGrpSpPr>
          <a:grpSpLocks/>
        </xdr:cNvGrpSpPr>
      </xdr:nvGrpSpPr>
      <xdr:grpSpPr bwMode="auto">
        <a:xfrm>
          <a:off x="6057900" y="1209675"/>
          <a:ext cx="742950" cy="1924050"/>
          <a:chOff x="386" y="146"/>
          <a:chExt cx="163" cy="202"/>
        </a:xfrm>
      </xdr:grpSpPr>
      <xdr:sp macro="" textlink="">
        <xdr:nvSpPr>
          <xdr:cNvPr id="1072" name="Line 48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4" name="Line 50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82" name="Line 58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5" name="Line 81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95250</xdr:colOff>
      <xdr:row>18</xdr:row>
      <xdr:rowOff>76200</xdr:rowOff>
    </xdr:from>
    <xdr:to>
      <xdr:col>10</xdr:col>
      <xdr:colOff>95250</xdr:colOff>
      <xdr:row>21</xdr:row>
      <xdr:rowOff>152400</xdr:rowOff>
    </xdr:to>
    <xdr:sp macro="" textlink="">
      <xdr:nvSpPr>
        <xdr:cNvPr id="1071" name="Line 47"/>
        <xdr:cNvSpPr>
          <a:spLocks noChangeShapeType="1"/>
        </xdr:cNvSpPr>
      </xdr:nvSpPr>
      <xdr:spPr bwMode="auto">
        <a:xfrm>
          <a:off x="2286000" y="3343275"/>
          <a:ext cx="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6</xdr:row>
      <xdr:rowOff>66675</xdr:rowOff>
    </xdr:from>
    <xdr:to>
      <xdr:col>8</xdr:col>
      <xdr:colOff>9525</xdr:colOff>
      <xdr:row>23</xdr:row>
      <xdr:rowOff>47625</xdr:rowOff>
    </xdr:to>
    <xdr:sp macro="" textlink="">
      <xdr:nvSpPr>
        <xdr:cNvPr id="1073" name="Line 49"/>
        <xdr:cNvSpPr>
          <a:spLocks noChangeShapeType="1"/>
        </xdr:cNvSpPr>
      </xdr:nvSpPr>
      <xdr:spPr bwMode="auto">
        <a:xfrm>
          <a:off x="1628775" y="1047750"/>
          <a:ext cx="0" cy="3219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19</xdr:row>
      <xdr:rowOff>0</xdr:rowOff>
    </xdr:from>
    <xdr:to>
      <xdr:col>5</xdr:col>
      <xdr:colOff>38100</xdr:colOff>
      <xdr:row>21</xdr:row>
      <xdr:rowOff>47625</xdr:rowOff>
    </xdr:to>
    <xdr:sp macro="" textlink="">
      <xdr:nvSpPr>
        <xdr:cNvPr id="1075" name="Line 51"/>
        <xdr:cNvSpPr>
          <a:spLocks noChangeShapeType="1"/>
        </xdr:cNvSpPr>
      </xdr:nvSpPr>
      <xdr:spPr bwMode="auto">
        <a:xfrm>
          <a:off x="1085850" y="3457575"/>
          <a:ext cx="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19</xdr:row>
      <xdr:rowOff>0</xdr:rowOff>
    </xdr:from>
    <xdr:to>
      <xdr:col>9</xdr:col>
      <xdr:colOff>266700</xdr:colOff>
      <xdr:row>21</xdr:row>
      <xdr:rowOff>47625</xdr:rowOff>
    </xdr:to>
    <xdr:sp macro="" textlink="">
      <xdr:nvSpPr>
        <xdr:cNvPr id="1076" name="Line 52"/>
        <xdr:cNvSpPr>
          <a:spLocks noChangeShapeType="1"/>
        </xdr:cNvSpPr>
      </xdr:nvSpPr>
      <xdr:spPr bwMode="auto">
        <a:xfrm>
          <a:off x="2171700" y="3457575"/>
          <a:ext cx="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209550</xdr:colOff>
      <xdr:row>18</xdr:row>
      <xdr:rowOff>76200</xdr:rowOff>
    </xdr:from>
    <xdr:to>
      <xdr:col>4</xdr:col>
      <xdr:colOff>209550</xdr:colOff>
      <xdr:row>21</xdr:row>
      <xdr:rowOff>152400</xdr:rowOff>
    </xdr:to>
    <xdr:sp macro="" textlink="">
      <xdr:nvSpPr>
        <xdr:cNvPr id="1077" name="Line 53"/>
        <xdr:cNvSpPr>
          <a:spLocks noChangeShapeType="1"/>
        </xdr:cNvSpPr>
      </xdr:nvSpPr>
      <xdr:spPr bwMode="auto">
        <a:xfrm>
          <a:off x="971550" y="3343275"/>
          <a:ext cx="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17</xdr:row>
      <xdr:rowOff>152400</xdr:rowOff>
    </xdr:from>
    <xdr:to>
      <xdr:col>10</xdr:col>
      <xdr:colOff>38100</xdr:colOff>
      <xdr:row>23</xdr:row>
      <xdr:rowOff>28575</xdr:rowOff>
    </xdr:to>
    <xdr:sp macro="" textlink="">
      <xdr:nvSpPr>
        <xdr:cNvPr id="1078" name="Line 54"/>
        <xdr:cNvSpPr>
          <a:spLocks noChangeShapeType="1"/>
        </xdr:cNvSpPr>
      </xdr:nvSpPr>
      <xdr:spPr bwMode="auto">
        <a:xfrm>
          <a:off x="2228850" y="3228975"/>
          <a:ext cx="0" cy="1019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20</xdr:row>
      <xdr:rowOff>19050</xdr:rowOff>
    </xdr:from>
    <xdr:to>
      <xdr:col>11</xdr:col>
      <xdr:colOff>171450</xdr:colOff>
      <xdr:row>20</xdr:row>
      <xdr:rowOff>19050</xdr:rowOff>
    </xdr:to>
    <xdr:sp macro="" textlink="">
      <xdr:nvSpPr>
        <xdr:cNvPr id="1081" name="Line 57"/>
        <xdr:cNvSpPr>
          <a:spLocks noChangeShapeType="1"/>
        </xdr:cNvSpPr>
      </xdr:nvSpPr>
      <xdr:spPr bwMode="auto">
        <a:xfrm>
          <a:off x="790575" y="3667125"/>
          <a:ext cx="1838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21</xdr:row>
      <xdr:rowOff>47625</xdr:rowOff>
    </xdr:from>
    <xdr:to>
      <xdr:col>9</xdr:col>
      <xdr:colOff>266700</xdr:colOff>
      <xdr:row>21</xdr:row>
      <xdr:rowOff>47625</xdr:rowOff>
    </xdr:to>
    <xdr:sp macro="" textlink="">
      <xdr:nvSpPr>
        <xdr:cNvPr id="1083" name="Line 59"/>
        <xdr:cNvSpPr>
          <a:spLocks noChangeShapeType="1"/>
        </xdr:cNvSpPr>
      </xdr:nvSpPr>
      <xdr:spPr bwMode="auto">
        <a:xfrm>
          <a:off x="1085850" y="3886200"/>
          <a:ext cx="1085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19</xdr:row>
      <xdr:rowOff>0</xdr:rowOff>
    </xdr:from>
    <xdr:to>
      <xdr:col>9</xdr:col>
      <xdr:colOff>266700</xdr:colOff>
      <xdr:row>19</xdr:row>
      <xdr:rowOff>0</xdr:rowOff>
    </xdr:to>
    <xdr:sp macro="" textlink="">
      <xdr:nvSpPr>
        <xdr:cNvPr id="1084" name="Line 60"/>
        <xdr:cNvSpPr>
          <a:spLocks noChangeShapeType="1"/>
        </xdr:cNvSpPr>
      </xdr:nvSpPr>
      <xdr:spPr bwMode="auto">
        <a:xfrm>
          <a:off x="1085850" y="3457575"/>
          <a:ext cx="1085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104775</xdr:colOff>
      <xdr:row>21</xdr:row>
      <xdr:rowOff>95250</xdr:rowOff>
    </xdr:from>
    <xdr:to>
      <xdr:col>11</xdr:col>
      <xdr:colOff>66675</xdr:colOff>
      <xdr:row>21</xdr:row>
      <xdr:rowOff>95250</xdr:rowOff>
    </xdr:to>
    <xdr:sp macro="" textlink="">
      <xdr:nvSpPr>
        <xdr:cNvPr id="1085" name="Line 61"/>
        <xdr:cNvSpPr>
          <a:spLocks noChangeShapeType="1"/>
        </xdr:cNvSpPr>
      </xdr:nvSpPr>
      <xdr:spPr bwMode="auto">
        <a:xfrm>
          <a:off x="866775" y="3933825"/>
          <a:ext cx="1657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209550</xdr:colOff>
      <xdr:row>21</xdr:row>
      <xdr:rowOff>152400</xdr:rowOff>
    </xdr:from>
    <xdr:to>
      <xdr:col>10</xdr:col>
      <xdr:colOff>95250</xdr:colOff>
      <xdr:row>21</xdr:row>
      <xdr:rowOff>152400</xdr:rowOff>
    </xdr:to>
    <xdr:sp macro="" textlink="">
      <xdr:nvSpPr>
        <xdr:cNvPr id="1086" name="Line 62"/>
        <xdr:cNvSpPr>
          <a:spLocks noChangeShapeType="1"/>
        </xdr:cNvSpPr>
      </xdr:nvSpPr>
      <xdr:spPr bwMode="auto">
        <a:xfrm>
          <a:off x="971550" y="3990975"/>
          <a:ext cx="131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17</xdr:row>
      <xdr:rowOff>180975</xdr:rowOff>
    </xdr:from>
    <xdr:to>
      <xdr:col>4</xdr:col>
      <xdr:colOff>266700</xdr:colOff>
      <xdr:row>23</xdr:row>
      <xdr:rowOff>28575</xdr:rowOff>
    </xdr:to>
    <xdr:sp macro="" textlink="">
      <xdr:nvSpPr>
        <xdr:cNvPr id="1088" name="Line 64"/>
        <xdr:cNvSpPr>
          <a:spLocks noChangeShapeType="1"/>
        </xdr:cNvSpPr>
      </xdr:nvSpPr>
      <xdr:spPr bwMode="auto">
        <a:xfrm>
          <a:off x="1028700" y="3257550"/>
          <a:ext cx="0" cy="9906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18</xdr:row>
      <xdr:rowOff>133350</xdr:rowOff>
    </xdr:from>
    <xdr:to>
      <xdr:col>11</xdr:col>
      <xdr:colOff>47625</xdr:colOff>
      <xdr:row>18</xdr:row>
      <xdr:rowOff>133350</xdr:rowOff>
    </xdr:to>
    <xdr:sp macro="" textlink="">
      <xdr:nvSpPr>
        <xdr:cNvPr id="1089" name="Line 65"/>
        <xdr:cNvSpPr>
          <a:spLocks noChangeShapeType="1"/>
        </xdr:cNvSpPr>
      </xdr:nvSpPr>
      <xdr:spPr bwMode="auto">
        <a:xfrm>
          <a:off x="781050" y="3400425"/>
          <a:ext cx="17240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22</xdr:row>
      <xdr:rowOff>161925</xdr:rowOff>
    </xdr:from>
    <xdr:to>
      <xdr:col>10</xdr:col>
      <xdr:colOff>28575</xdr:colOff>
      <xdr:row>22</xdr:row>
      <xdr:rowOff>161925</xdr:rowOff>
    </xdr:to>
    <xdr:sp macro="" textlink="">
      <xdr:nvSpPr>
        <xdr:cNvPr id="1092" name="Line 68"/>
        <xdr:cNvSpPr>
          <a:spLocks noChangeShapeType="1"/>
        </xdr:cNvSpPr>
      </xdr:nvSpPr>
      <xdr:spPr bwMode="auto">
        <a:xfrm>
          <a:off x="1019175" y="4191000"/>
          <a:ext cx="12001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257175</xdr:colOff>
      <xdr:row>18</xdr:row>
      <xdr:rowOff>133350</xdr:rowOff>
    </xdr:from>
    <xdr:to>
      <xdr:col>10</xdr:col>
      <xdr:colOff>257175</xdr:colOff>
      <xdr:row>21</xdr:row>
      <xdr:rowOff>95250</xdr:rowOff>
    </xdr:to>
    <xdr:sp macro="" textlink="">
      <xdr:nvSpPr>
        <xdr:cNvPr id="1095" name="Line 71"/>
        <xdr:cNvSpPr>
          <a:spLocks noChangeShapeType="1"/>
        </xdr:cNvSpPr>
      </xdr:nvSpPr>
      <xdr:spPr bwMode="auto">
        <a:xfrm>
          <a:off x="2447925" y="3400425"/>
          <a:ext cx="0" cy="5334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21</xdr:row>
      <xdr:rowOff>76200</xdr:rowOff>
    </xdr:from>
    <xdr:to>
      <xdr:col>10</xdr:col>
      <xdr:colOff>57150</xdr:colOff>
      <xdr:row>21</xdr:row>
      <xdr:rowOff>114300</xdr:rowOff>
    </xdr:to>
    <xdr:sp macro="" textlink="">
      <xdr:nvSpPr>
        <xdr:cNvPr id="1103" name="Oval 79"/>
        <xdr:cNvSpPr>
          <a:spLocks noChangeArrowheads="1"/>
        </xdr:cNvSpPr>
      </xdr:nvSpPr>
      <xdr:spPr bwMode="auto">
        <a:xfrm>
          <a:off x="2209800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247650</xdr:colOff>
      <xdr:row>21</xdr:row>
      <xdr:rowOff>76200</xdr:rowOff>
    </xdr:from>
    <xdr:to>
      <xdr:col>5</xdr:col>
      <xdr:colOff>0</xdr:colOff>
      <xdr:row>21</xdr:row>
      <xdr:rowOff>114300</xdr:rowOff>
    </xdr:to>
    <xdr:sp macro="" textlink="">
      <xdr:nvSpPr>
        <xdr:cNvPr id="1104" name="Oval 80"/>
        <xdr:cNvSpPr>
          <a:spLocks noChangeArrowheads="1"/>
        </xdr:cNvSpPr>
      </xdr:nvSpPr>
      <xdr:spPr bwMode="auto">
        <a:xfrm>
          <a:off x="1009650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18</xdr:row>
      <xdr:rowOff>76200</xdr:rowOff>
    </xdr:from>
    <xdr:to>
      <xdr:col>10</xdr:col>
      <xdr:colOff>95250</xdr:colOff>
      <xdr:row>18</xdr:row>
      <xdr:rowOff>76200</xdr:rowOff>
    </xdr:to>
    <xdr:sp macro="" textlink="">
      <xdr:nvSpPr>
        <xdr:cNvPr id="1106" name="Line 82"/>
        <xdr:cNvSpPr>
          <a:spLocks noChangeShapeType="1"/>
        </xdr:cNvSpPr>
      </xdr:nvSpPr>
      <xdr:spPr bwMode="auto">
        <a:xfrm>
          <a:off x="971550" y="3343275"/>
          <a:ext cx="131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161925</xdr:colOff>
      <xdr:row>18</xdr:row>
      <xdr:rowOff>28575</xdr:rowOff>
    </xdr:from>
    <xdr:to>
      <xdr:col>29</xdr:col>
      <xdr:colOff>47625</xdr:colOff>
      <xdr:row>18</xdr:row>
      <xdr:rowOff>28575</xdr:rowOff>
    </xdr:to>
    <xdr:sp macro="" textlink="">
      <xdr:nvSpPr>
        <xdr:cNvPr id="1111" name="Line 87"/>
        <xdr:cNvSpPr>
          <a:spLocks noChangeShapeType="1"/>
        </xdr:cNvSpPr>
      </xdr:nvSpPr>
      <xdr:spPr bwMode="auto">
        <a:xfrm>
          <a:off x="6057900" y="3295650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161925</xdr:colOff>
      <xdr:row>17</xdr:row>
      <xdr:rowOff>57150</xdr:rowOff>
    </xdr:from>
    <xdr:to>
      <xdr:col>29</xdr:col>
      <xdr:colOff>47625</xdr:colOff>
      <xdr:row>17</xdr:row>
      <xdr:rowOff>57150</xdr:rowOff>
    </xdr:to>
    <xdr:sp macro="" textlink="">
      <xdr:nvSpPr>
        <xdr:cNvPr id="1112" name="Line 88"/>
        <xdr:cNvSpPr>
          <a:spLocks noChangeShapeType="1"/>
        </xdr:cNvSpPr>
      </xdr:nvSpPr>
      <xdr:spPr bwMode="auto">
        <a:xfrm>
          <a:off x="6057900" y="3133725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7</xdr:row>
      <xdr:rowOff>38100</xdr:rowOff>
    </xdr:from>
    <xdr:to>
      <xdr:col>23</xdr:col>
      <xdr:colOff>161925</xdr:colOff>
      <xdr:row>17</xdr:row>
      <xdr:rowOff>57150</xdr:rowOff>
    </xdr:to>
    <xdr:grpSp>
      <xdr:nvGrpSpPr>
        <xdr:cNvPr id="1113" name="Group 89"/>
        <xdr:cNvGrpSpPr>
          <a:grpSpLocks/>
        </xdr:cNvGrpSpPr>
      </xdr:nvGrpSpPr>
      <xdr:grpSpPr bwMode="auto">
        <a:xfrm>
          <a:off x="3648075" y="1209675"/>
          <a:ext cx="1552575" cy="1924050"/>
          <a:chOff x="386" y="146"/>
          <a:chExt cx="163" cy="202"/>
        </a:xfrm>
      </xdr:grpSpPr>
      <xdr:sp macro="" textlink="">
        <xdr:nvSpPr>
          <xdr:cNvPr id="1114" name="Line 90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5" name="Line 91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6" name="Line 92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7" name="Line 93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28575</xdr:colOff>
      <xdr:row>17</xdr:row>
      <xdr:rowOff>57150</xdr:rowOff>
    </xdr:from>
    <xdr:to>
      <xdr:col>23</xdr:col>
      <xdr:colOff>161925</xdr:colOff>
      <xdr:row>18</xdr:row>
      <xdr:rowOff>28575</xdr:rowOff>
    </xdr:to>
    <xdr:grpSp>
      <xdr:nvGrpSpPr>
        <xdr:cNvPr id="1118" name="Group 94"/>
        <xdr:cNvGrpSpPr>
          <a:grpSpLocks/>
        </xdr:cNvGrpSpPr>
      </xdr:nvGrpSpPr>
      <xdr:grpSpPr bwMode="auto">
        <a:xfrm>
          <a:off x="3648075" y="3133725"/>
          <a:ext cx="1552575" cy="161925"/>
          <a:chOff x="386" y="146"/>
          <a:chExt cx="163" cy="202"/>
        </a:xfrm>
      </xdr:grpSpPr>
      <xdr:sp macro="" textlink="">
        <xdr:nvSpPr>
          <xdr:cNvPr id="1119" name="Line 95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0" name="Line 96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1" name="Line 97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2" name="Line 98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161925</xdr:colOff>
      <xdr:row>18</xdr:row>
      <xdr:rowOff>57150</xdr:rowOff>
    </xdr:from>
    <xdr:to>
      <xdr:col>23</xdr:col>
      <xdr:colOff>161925</xdr:colOff>
      <xdr:row>19</xdr:row>
      <xdr:rowOff>133350</xdr:rowOff>
    </xdr:to>
    <xdr:sp macro="" textlink="">
      <xdr:nvSpPr>
        <xdr:cNvPr id="1123" name="Line 99"/>
        <xdr:cNvSpPr>
          <a:spLocks noChangeShapeType="1"/>
        </xdr:cNvSpPr>
      </xdr:nvSpPr>
      <xdr:spPr bwMode="auto">
        <a:xfrm>
          <a:off x="5200650" y="3324225"/>
          <a:ext cx="0" cy="266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28575</xdr:colOff>
      <xdr:row>18</xdr:row>
      <xdr:rowOff>57150</xdr:rowOff>
    </xdr:from>
    <xdr:to>
      <xdr:col>16</xdr:col>
      <xdr:colOff>28575</xdr:colOff>
      <xdr:row>19</xdr:row>
      <xdr:rowOff>133350</xdr:rowOff>
    </xdr:to>
    <xdr:sp macro="" textlink="">
      <xdr:nvSpPr>
        <xdr:cNvPr id="1124" name="Line 100"/>
        <xdr:cNvSpPr>
          <a:spLocks noChangeShapeType="1"/>
        </xdr:cNvSpPr>
      </xdr:nvSpPr>
      <xdr:spPr bwMode="auto">
        <a:xfrm>
          <a:off x="3648075" y="3324225"/>
          <a:ext cx="0" cy="266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161925</xdr:colOff>
      <xdr:row>19</xdr:row>
      <xdr:rowOff>66675</xdr:rowOff>
    </xdr:from>
    <xdr:to>
      <xdr:col>29</xdr:col>
      <xdr:colOff>47625</xdr:colOff>
      <xdr:row>19</xdr:row>
      <xdr:rowOff>66675</xdr:rowOff>
    </xdr:to>
    <xdr:sp macro="" textlink="">
      <xdr:nvSpPr>
        <xdr:cNvPr id="1125" name="Line 101"/>
        <xdr:cNvSpPr>
          <a:spLocks noChangeShapeType="1"/>
        </xdr:cNvSpPr>
      </xdr:nvSpPr>
      <xdr:spPr bwMode="auto">
        <a:xfrm>
          <a:off x="6057900" y="3524250"/>
          <a:ext cx="742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219075</xdr:colOff>
      <xdr:row>17</xdr:row>
      <xdr:rowOff>57150</xdr:rowOff>
    </xdr:from>
    <xdr:to>
      <xdr:col>28</xdr:col>
      <xdr:colOff>219075</xdr:colOff>
      <xdr:row>18</xdr:row>
      <xdr:rowOff>28575</xdr:rowOff>
    </xdr:to>
    <xdr:sp macro="" textlink="">
      <xdr:nvSpPr>
        <xdr:cNvPr id="1128" name="Line 104"/>
        <xdr:cNvSpPr>
          <a:spLocks noChangeShapeType="1"/>
        </xdr:cNvSpPr>
      </xdr:nvSpPr>
      <xdr:spPr bwMode="auto">
        <a:xfrm>
          <a:off x="6686550" y="3133725"/>
          <a:ext cx="0" cy="1619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276225</xdr:colOff>
      <xdr:row>17</xdr:row>
      <xdr:rowOff>57150</xdr:rowOff>
    </xdr:from>
    <xdr:to>
      <xdr:col>26</xdr:col>
      <xdr:colOff>276225</xdr:colOff>
      <xdr:row>18</xdr:row>
      <xdr:rowOff>28575</xdr:rowOff>
    </xdr:to>
    <xdr:sp macro="" textlink="">
      <xdr:nvSpPr>
        <xdr:cNvPr id="1129" name="Line 105"/>
        <xdr:cNvSpPr>
          <a:spLocks noChangeShapeType="1"/>
        </xdr:cNvSpPr>
      </xdr:nvSpPr>
      <xdr:spPr bwMode="auto">
        <a:xfrm>
          <a:off x="6172200" y="3133725"/>
          <a:ext cx="0" cy="1619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219075</xdr:colOff>
      <xdr:row>17</xdr:row>
      <xdr:rowOff>161925</xdr:rowOff>
    </xdr:from>
    <xdr:to>
      <xdr:col>26</xdr:col>
      <xdr:colOff>219075</xdr:colOff>
      <xdr:row>18</xdr:row>
      <xdr:rowOff>142875</xdr:rowOff>
    </xdr:to>
    <xdr:sp macro="" textlink="">
      <xdr:nvSpPr>
        <xdr:cNvPr id="1130" name="Line 106"/>
        <xdr:cNvSpPr>
          <a:spLocks noChangeShapeType="1"/>
        </xdr:cNvSpPr>
      </xdr:nvSpPr>
      <xdr:spPr bwMode="auto">
        <a:xfrm>
          <a:off x="6115050" y="3238500"/>
          <a:ext cx="0" cy="171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95250</xdr:colOff>
      <xdr:row>17</xdr:row>
      <xdr:rowOff>161925</xdr:rowOff>
    </xdr:from>
    <xdr:to>
      <xdr:col>16</xdr:col>
      <xdr:colOff>95250</xdr:colOff>
      <xdr:row>18</xdr:row>
      <xdr:rowOff>142875</xdr:rowOff>
    </xdr:to>
    <xdr:sp macro="" textlink="">
      <xdr:nvSpPr>
        <xdr:cNvPr id="1132" name="Line 108"/>
        <xdr:cNvSpPr>
          <a:spLocks noChangeShapeType="1"/>
        </xdr:cNvSpPr>
      </xdr:nvSpPr>
      <xdr:spPr bwMode="auto">
        <a:xfrm>
          <a:off x="3714750" y="3238500"/>
          <a:ext cx="0" cy="171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17</xdr:row>
      <xdr:rowOff>161925</xdr:rowOff>
    </xdr:from>
    <xdr:to>
      <xdr:col>20</xdr:col>
      <xdr:colOff>238125</xdr:colOff>
      <xdr:row>18</xdr:row>
      <xdr:rowOff>142875</xdr:rowOff>
    </xdr:to>
    <xdr:sp macro="" textlink="">
      <xdr:nvSpPr>
        <xdr:cNvPr id="1133" name="Line 109"/>
        <xdr:cNvSpPr>
          <a:spLocks noChangeShapeType="1"/>
        </xdr:cNvSpPr>
      </xdr:nvSpPr>
      <xdr:spPr bwMode="auto">
        <a:xfrm>
          <a:off x="4419600" y="3238500"/>
          <a:ext cx="0" cy="171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276225</xdr:colOff>
      <xdr:row>17</xdr:row>
      <xdr:rowOff>161925</xdr:rowOff>
    </xdr:from>
    <xdr:to>
      <xdr:col>28</xdr:col>
      <xdr:colOff>276225</xdr:colOff>
      <xdr:row>18</xdr:row>
      <xdr:rowOff>142875</xdr:rowOff>
    </xdr:to>
    <xdr:sp macro="" textlink="">
      <xdr:nvSpPr>
        <xdr:cNvPr id="1134" name="Line 110"/>
        <xdr:cNvSpPr>
          <a:spLocks noChangeShapeType="1"/>
        </xdr:cNvSpPr>
      </xdr:nvSpPr>
      <xdr:spPr bwMode="auto">
        <a:xfrm>
          <a:off x="6743700" y="3238500"/>
          <a:ext cx="0" cy="171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95250</xdr:colOff>
      <xdr:row>17</xdr:row>
      <xdr:rowOff>161925</xdr:rowOff>
    </xdr:from>
    <xdr:to>
      <xdr:col>23</xdr:col>
      <xdr:colOff>95250</xdr:colOff>
      <xdr:row>18</xdr:row>
      <xdr:rowOff>142875</xdr:rowOff>
    </xdr:to>
    <xdr:sp macro="" textlink="">
      <xdr:nvSpPr>
        <xdr:cNvPr id="1135" name="Line 111"/>
        <xdr:cNvSpPr>
          <a:spLocks noChangeShapeType="1"/>
        </xdr:cNvSpPr>
      </xdr:nvSpPr>
      <xdr:spPr bwMode="auto">
        <a:xfrm>
          <a:off x="5133975" y="3238500"/>
          <a:ext cx="0" cy="171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47625</xdr:colOff>
      <xdr:row>18</xdr:row>
      <xdr:rowOff>57150</xdr:rowOff>
    </xdr:from>
    <xdr:to>
      <xdr:col>29</xdr:col>
      <xdr:colOff>47625</xdr:colOff>
      <xdr:row>19</xdr:row>
      <xdr:rowOff>133350</xdr:rowOff>
    </xdr:to>
    <xdr:sp macro="" textlink="">
      <xdr:nvSpPr>
        <xdr:cNvPr id="1138" name="Line 114"/>
        <xdr:cNvSpPr>
          <a:spLocks noChangeShapeType="1"/>
        </xdr:cNvSpPr>
      </xdr:nvSpPr>
      <xdr:spPr bwMode="auto">
        <a:xfrm>
          <a:off x="6800850" y="3324225"/>
          <a:ext cx="0" cy="266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161925</xdr:colOff>
      <xdr:row>18</xdr:row>
      <xdr:rowOff>57150</xdr:rowOff>
    </xdr:from>
    <xdr:to>
      <xdr:col>26</xdr:col>
      <xdr:colOff>161925</xdr:colOff>
      <xdr:row>19</xdr:row>
      <xdr:rowOff>133350</xdr:rowOff>
    </xdr:to>
    <xdr:sp macro="" textlink="">
      <xdr:nvSpPr>
        <xdr:cNvPr id="1139" name="Line 115"/>
        <xdr:cNvSpPr>
          <a:spLocks noChangeShapeType="1"/>
        </xdr:cNvSpPr>
      </xdr:nvSpPr>
      <xdr:spPr bwMode="auto">
        <a:xfrm>
          <a:off x="6057900" y="3324225"/>
          <a:ext cx="0" cy="266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28575</xdr:colOff>
      <xdr:row>19</xdr:row>
      <xdr:rowOff>66675</xdr:rowOff>
    </xdr:from>
    <xdr:to>
      <xdr:col>23</xdr:col>
      <xdr:colOff>161925</xdr:colOff>
      <xdr:row>19</xdr:row>
      <xdr:rowOff>66675</xdr:rowOff>
    </xdr:to>
    <xdr:sp macro="" textlink="">
      <xdr:nvSpPr>
        <xdr:cNvPr id="1140" name="Line 116"/>
        <xdr:cNvSpPr>
          <a:spLocks noChangeShapeType="1"/>
        </xdr:cNvSpPr>
      </xdr:nvSpPr>
      <xdr:spPr bwMode="auto">
        <a:xfrm>
          <a:off x="3648075" y="3524250"/>
          <a:ext cx="15525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85725</xdr:rowOff>
    </xdr:from>
    <xdr:to>
      <xdr:col>8</xdr:col>
      <xdr:colOff>200025</xdr:colOff>
      <xdr:row>13</xdr:row>
      <xdr:rowOff>85725</xdr:rowOff>
    </xdr:to>
    <xdr:sp macro="" textlink="">
      <xdr:nvSpPr>
        <xdr:cNvPr id="1141" name="Text Box 117"/>
        <xdr:cNvSpPr txBox="1">
          <a:spLocks noChangeArrowheads="1"/>
        </xdr:cNvSpPr>
      </xdr:nvSpPr>
      <xdr:spPr bwMode="auto">
        <a:xfrm>
          <a:off x="1619250" y="22098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23</xdr:col>
      <xdr:colOff>200025</xdr:colOff>
      <xdr:row>7</xdr:row>
      <xdr:rowOff>38100</xdr:rowOff>
    </xdr:from>
    <xdr:to>
      <xdr:col>25</xdr:col>
      <xdr:colOff>57150</xdr:colOff>
      <xdr:row>7</xdr:row>
      <xdr:rowOff>38100</xdr:rowOff>
    </xdr:to>
    <xdr:sp macro="" textlink="">
      <xdr:nvSpPr>
        <xdr:cNvPr id="1142" name="Line 118"/>
        <xdr:cNvSpPr>
          <a:spLocks noChangeShapeType="1"/>
        </xdr:cNvSpPr>
      </xdr:nvSpPr>
      <xdr:spPr bwMode="auto">
        <a:xfrm>
          <a:off x="5238750" y="1209675"/>
          <a:ext cx="4286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200025</xdr:colOff>
      <xdr:row>18</xdr:row>
      <xdr:rowOff>28575</xdr:rowOff>
    </xdr:from>
    <xdr:to>
      <xdr:col>25</xdr:col>
      <xdr:colOff>57150</xdr:colOff>
      <xdr:row>18</xdr:row>
      <xdr:rowOff>28575</xdr:rowOff>
    </xdr:to>
    <xdr:sp macro="" textlink="">
      <xdr:nvSpPr>
        <xdr:cNvPr id="1143" name="Line 119"/>
        <xdr:cNvSpPr>
          <a:spLocks noChangeShapeType="1"/>
        </xdr:cNvSpPr>
      </xdr:nvSpPr>
      <xdr:spPr bwMode="auto">
        <a:xfrm>
          <a:off x="5238750" y="3295650"/>
          <a:ext cx="4286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247650</xdr:colOff>
      <xdr:row>7</xdr:row>
      <xdr:rowOff>38100</xdr:rowOff>
    </xdr:from>
    <xdr:to>
      <xdr:col>24</xdr:col>
      <xdr:colOff>247650</xdr:colOff>
      <xdr:row>18</xdr:row>
      <xdr:rowOff>28575</xdr:rowOff>
    </xdr:to>
    <xdr:sp macro="" textlink="">
      <xdr:nvSpPr>
        <xdr:cNvPr id="1144" name="Line 120"/>
        <xdr:cNvSpPr>
          <a:spLocks noChangeShapeType="1"/>
        </xdr:cNvSpPr>
      </xdr:nvSpPr>
      <xdr:spPr bwMode="auto">
        <a:xfrm>
          <a:off x="5572125" y="1209675"/>
          <a:ext cx="0" cy="2085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25</xdr:col>
      <xdr:colOff>0</xdr:colOff>
      <xdr:row>20</xdr:row>
      <xdr:rowOff>0</xdr:rowOff>
    </xdr:from>
    <xdr:ext cx="666750" cy="180975"/>
    <xdr:sp macro="" textlink="">
      <xdr:nvSpPr>
        <xdr:cNvPr id="1145" name="Text Box 121"/>
        <xdr:cNvSpPr txBox="1">
          <a:spLocks noChangeArrowheads="1"/>
        </xdr:cNvSpPr>
      </xdr:nvSpPr>
      <xdr:spPr bwMode="auto">
        <a:xfrm>
          <a:off x="5610225" y="3648075"/>
          <a:ext cx="666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アンカボルト</a:t>
          </a:r>
        </a:p>
      </xdr:txBody>
    </xdr:sp>
    <xdr:clientData/>
  </xdr:oneCellAnchor>
  <xdr:twoCellAnchor>
    <xdr:from>
      <xdr:col>23</xdr:col>
      <xdr:colOff>161925</xdr:colOff>
      <xdr:row>20</xdr:row>
      <xdr:rowOff>171450</xdr:rowOff>
    </xdr:from>
    <xdr:to>
      <xdr:col>23</xdr:col>
      <xdr:colOff>161925</xdr:colOff>
      <xdr:row>24</xdr:row>
      <xdr:rowOff>152400</xdr:rowOff>
    </xdr:to>
    <xdr:sp macro="" textlink="">
      <xdr:nvSpPr>
        <xdr:cNvPr id="1147" name="Line 123"/>
        <xdr:cNvSpPr>
          <a:spLocks noChangeShapeType="1"/>
        </xdr:cNvSpPr>
      </xdr:nvSpPr>
      <xdr:spPr bwMode="auto">
        <a:xfrm>
          <a:off x="5200650" y="3819525"/>
          <a:ext cx="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238125</xdr:colOff>
      <xdr:row>6</xdr:row>
      <xdr:rowOff>66675</xdr:rowOff>
    </xdr:from>
    <xdr:to>
      <xdr:col>20</xdr:col>
      <xdr:colOff>238125</xdr:colOff>
      <xdr:row>26</xdr:row>
      <xdr:rowOff>95250</xdr:rowOff>
    </xdr:to>
    <xdr:sp macro="" textlink="">
      <xdr:nvSpPr>
        <xdr:cNvPr id="1148" name="Line 124"/>
        <xdr:cNvSpPr>
          <a:spLocks noChangeShapeType="1"/>
        </xdr:cNvSpPr>
      </xdr:nvSpPr>
      <xdr:spPr bwMode="auto">
        <a:xfrm>
          <a:off x="4419600" y="1047750"/>
          <a:ext cx="0" cy="3838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21</xdr:row>
      <xdr:rowOff>114300</xdr:rowOff>
    </xdr:from>
    <xdr:to>
      <xdr:col>17</xdr:col>
      <xdr:colOff>9525</xdr:colOff>
      <xdr:row>24</xdr:row>
      <xdr:rowOff>28575</xdr:rowOff>
    </xdr:to>
    <xdr:sp macro="" textlink="">
      <xdr:nvSpPr>
        <xdr:cNvPr id="1149" name="Line 125"/>
        <xdr:cNvSpPr>
          <a:spLocks noChangeShapeType="1"/>
        </xdr:cNvSpPr>
      </xdr:nvSpPr>
      <xdr:spPr bwMode="auto">
        <a:xfrm>
          <a:off x="3771900" y="3952875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21</xdr:row>
      <xdr:rowOff>114300</xdr:rowOff>
    </xdr:from>
    <xdr:to>
      <xdr:col>23</xdr:col>
      <xdr:colOff>19050</xdr:colOff>
      <xdr:row>24</xdr:row>
      <xdr:rowOff>38100</xdr:rowOff>
    </xdr:to>
    <xdr:sp macro="" textlink="">
      <xdr:nvSpPr>
        <xdr:cNvPr id="1150" name="Line 126"/>
        <xdr:cNvSpPr>
          <a:spLocks noChangeShapeType="1"/>
        </xdr:cNvSpPr>
      </xdr:nvSpPr>
      <xdr:spPr bwMode="auto">
        <a:xfrm>
          <a:off x="5057775" y="395287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20</xdr:row>
      <xdr:rowOff>171450</xdr:rowOff>
    </xdr:from>
    <xdr:to>
      <xdr:col>16</xdr:col>
      <xdr:colOff>19050</xdr:colOff>
      <xdr:row>24</xdr:row>
      <xdr:rowOff>152400</xdr:rowOff>
    </xdr:to>
    <xdr:sp macro="" textlink="">
      <xdr:nvSpPr>
        <xdr:cNvPr id="1151" name="Line 127"/>
        <xdr:cNvSpPr>
          <a:spLocks noChangeShapeType="1"/>
        </xdr:cNvSpPr>
      </xdr:nvSpPr>
      <xdr:spPr bwMode="auto">
        <a:xfrm>
          <a:off x="3638550" y="3819525"/>
          <a:ext cx="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85725</xdr:colOff>
      <xdr:row>20</xdr:row>
      <xdr:rowOff>57150</xdr:rowOff>
    </xdr:from>
    <xdr:to>
      <xdr:col>23</xdr:col>
      <xdr:colOff>85725</xdr:colOff>
      <xdr:row>26</xdr:row>
      <xdr:rowOff>76200</xdr:rowOff>
    </xdr:to>
    <xdr:sp macro="" textlink="">
      <xdr:nvSpPr>
        <xdr:cNvPr id="1152" name="Line 128"/>
        <xdr:cNvSpPr>
          <a:spLocks noChangeShapeType="1"/>
        </xdr:cNvSpPr>
      </xdr:nvSpPr>
      <xdr:spPr bwMode="auto">
        <a:xfrm>
          <a:off x="5124450" y="3705225"/>
          <a:ext cx="0" cy="11620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95250</xdr:colOff>
      <xdr:row>22</xdr:row>
      <xdr:rowOff>161925</xdr:rowOff>
    </xdr:from>
    <xdr:to>
      <xdr:col>24</xdr:col>
      <xdr:colOff>276225</xdr:colOff>
      <xdr:row>22</xdr:row>
      <xdr:rowOff>161925</xdr:rowOff>
    </xdr:to>
    <xdr:sp macro="" textlink="">
      <xdr:nvSpPr>
        <xdr:cNvPr id="1153" name="Line 129"/>
        <xdr:cNvSpPr>
          <a:spLocks noChangeShapeType="1"/>
        </xdr:cNvSpPr>
      </xdr:nvSpPr>
      <xdr:spPr bwMode="auto">
        <a:xfrm>
          <a:off x="3429000" y="4191000"/>
          <a:ext cx="21717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24</xdr:row>
      <xdr:rowOff>38100</xdr:rowOff>
    </xdr:from>
    <xdr:to>
      <xdr:col>23</xdr:col>
      <xdr:colOff>19050</xdr:colOff>
      <xdr:row>24</xdr:row>
      <xdr:rowOff>38100</xdr:rowOff>
    </xdr:to>
    <xdr:sp macro="" textlink="">
      <xdr:nvSpPr>
        <xdr:cNvPr id="1154" name="Line 130"/>
        <xdr:cNvSpPr>
          <a:spLocks noChangeShapeType="1"/>
        </xdr:cNvSpPr>
      </xdr:nvSpPr>
      <xdr:spPr bwMode="auto">
        <a:xfrm>
          <a:off x="3771900" y="4448175"/>
          <a:ext cx="1285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21</xdr:row>
      <xdr:rowOff>114300</xdr:rowOff>
    </xdr:from>
    <xdr:to>
      <xdr:col>23</xdr:col>
      <xdr:colOff>19050</xdr:colOff>
      <xdr:row>21</xdr:row>
      <xdr:rowOff>114300</xdr:rowOff>
    </xdr:to>
    <xdr:sp macro="" textlink="">
      <xdr:nvSpPr>
        <xdr:cNvPr id="1155" name="Line 131"/>
        <xdr:cNvSpPr>
          <a:spLocks noChangeShapeType="1"/>
        </xdr:cNvSpPr>
      </xdr:nvSpPr>
      <xdr:spPr bwMode="auto">
        <a:xfrm>
          <a:off x="3771900" y="3952875"/>
          <a:ext cx="1285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24</xdr:row>
      <xdr:rowOff>95250</xdr:rowOff>
    </xdr:from>
    <xdr:to>
      <xdr:col>24</xdr:col>
      <xdr:colOff>171450</xdr:colOff>
      <xdr:row>24</xdr:row>
      <xdr:rowOff>95250</xdr:rowOff>
    </xdr:to>
    <xdr:sp macro="" textlink="">
      <xdr:nvSpPr>
        <xdr:cNvPr id="1156" name="Line 132"/>
        <xdr:cNvSpPr>
          <a:spLocks noChangeShapeType="1"/>
        </xdr:cNvSpPr>
      </xdr:nvSpPr>
      <xdr:spPr bwMode="auto">
        <a:xfrm>
          <a:off x="3514725" y="4505325"/>
          <a:ext cx="19812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24</xdr:row>
      <xdr:rowOff>152400</xdr:rowOff>
    </xdr:from>
    <xdr:to>
      <xdr:col>23</xdr:col>
      <xdr:colOff>161925</xdr:colOff>
      <xdr:row>24</xdr:row>
      <xdr:rowOff>152400</xdr:rowOff>
    </xdr:to>
    <xdr:sp macro="" textlink="">
      <xdr:nvSpPr>
        <xdr:cNvPr id="1157" name="Line 133"/>
        <xdr:cNvSpPr>
          <a:spLocks noChangeShapeType="1"/>
        </xdr:cNvSpPr>
      </xdr:nvSpPr>
      <xdr:spPr bwMode="auto">
        <a:xfrm>
          <a:off x="3638550" y="4562475"/>
          <a:ext cx="1562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85725</xdr:colOff>
      <xdr:row>20</xdr:row>
      <xdr:rowOff>66675</xdr:rowOff>
    </xdr:from>
    <xdr:to>
      <xdr:col>16</xdr:col>
      <xdr:colOff>85725</xdr:colOff>
      <xdr:row>26</xdr:row>
      <xdr:rowOff>76200</xdr:rowOff>
    </xdr:to>
    <xdr:sp macro="" textlink="">
      <xdr:nvSpPr>
        <xdr:cNvPr id="1158" name="Line 134"/>
        <xdr:cNvSpPr>
          <a:spLocks noChangeShapeType="1"/>
        </xdr:cNvSpPr>
      </xdr:nvSpPr>
      <xdr:spPr bwMode="auto">
        <a:xfrm>
          <a:off x="3705225" y="3714750"/>
          <a:ext cx="0" cy="11525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21</xdr:row>
      <xdr:rowOff>47625</xdr:rowOff>
    </xdr:from>
    <xdr:to>
      <xdr:col>24</xdr:col>
      <xdr:colOff>180975</xdr:colOff>
      <xdr:row>21</xdr:row>
      <xdr:rowOff>47625</xdr:rowOff>
    </xdr:to>
    <xdr:sp macro="" textlink="">
      <xdr:nvSpPr>
        <xdr:cNvPr id="1159" name="Line 135"/>
        <xdr:cNvSpPr>
          <a:spLocks noChangeShapeType="1"/>
        </xdr:cNvSpPr>
      </xdr:nvSpPr>
      <xdr:spPr bwMode="auto">
        <a:xfrm>
          <a:off x="3524250" y="3886200"/>
          <a:ext cx="19812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238125</xdr:colOff>
      <xdr:row>25</xdr:row>
      <xdr:rowOff>152400</xdr:rowOff>
    </xdr:from>
    <xdr:to>
      <xdr:col>23</xdr:col>
      <xdr:colOff>76200</xdr:colOff>
      <xdr:row>25</xdr:row>
      <xdr:rowOff>152400</xdr:rowOff>
    </xdr:to>
    <xdr:sp macro="" textlink="">
      <xdr:nvSpPr>
        <xdr:cNvPr id="1160" name="Line 136"/>
        <xdr:cNvSpPr>
          <a:spLocks noChangeShapeType="1"/>
        </xdr:cNvSpPr>
      </xdr:nvSpPr>
      <xdr:spPr bwMode="auto">
        <a:xfrm>
          <a:off x="4419600" y="4752975"/>
          <a:ext cx="695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104775</xdr:colOff>
      <xdr:row>25</xdr:row>
      <xdr:rowOff>152400</xdr:rowOff>
    </xdr:from>
    <xdr:to>
      <xdr:col>20</xdr:col>
      <xdr:colOff>238125</xdr:colOff>
      <xdr:row>25</xdr:row>
      <xdr:rowOff>152400</xdr:rowOff>
    </xdr:to>
    <xdr:sp macro="" textlink="">
      <xdr:nvSpPr>
        <xdr:cNvPr id="1161" name="Line 137"/>
        <xdr:cNvSpPr>
          <a:spLocks noChangeShapeType="1"/>
        </xdr:cNvSpPr>
      </xdr:nvSpPr>
      <xdr:spPr bwMode="auto">
        <a:xfrm>
          <a:off x="3724275" y="4752975"/>
          <a:ext cx="695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0</xdr:colOff>
      <xdr:row>20</xdr:row>
      <xdr:rowOff>28575</xdr:rowOff>
    </xdr:from>
    <xdr:ext cx="514350" cy="190500"/>
    <xdr:sp macro="" textlink="">
      <xdr:nvSpPr>
        <xdr:cNvPr id="1162" name="Text Box 138"/>
        <xdr:cNvSpPr txBox="1">
          <a:spLocks noChangeArrowheads="1"/>
        </xdr:cNvSpPr>
      </xdr:nvSpPr>
      <xdr:spPr bwMode="auto">
        <a:xfrm>
          <a:off x="2457450" y="3676650"/>
          <a:ext cx="514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(短辺)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twoCellAnchor>
    <xdr:from>
      <xdr:col>24</xdr:col>
      <xdr:colOff>114300</xdr:colOff>
      <xdr:row>22</xdr:row>
      <xdr:rowOff>161925</xdr:rowOff>
    </xdr:from>
    <xdr:to>
      <xdr:col>24</xdr:col>
      <xdr:colOff>114300</xdr:colOff>
      <xdr:row>24</xdr:row>
      <xdr:rowOff>95250</xdr:rowOff>
    </xdr:to>
    <xdr:sp macro="" textlink="">
      <xdr:nvSpPr>
        <xdr:cNvPr id="1163" name="Line 139"/>
        <xdr:cNvSpPr>
          <a:spLocks noChangeShapeType="1"/>
        </xdr:cNvSpPr>
      </xdr:nvSpPr>
      <xdr:spPr bwMode="auto">
        <a:xfrm>
          <a:off x="5438775" y="4191000"/>
          <a:ext cx="0" cy="3143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114300</xdr:colOff>
      <xdr:row>21</xdr:row>
      <xdr:rowOff>38100</xdr:rowOff>
    </xdr:from>
    <xdr:to>
      <xdr:col>24</xdr:col>
      <xdr:colOff>114300</xdr:colOff>
      <xdr:row>22</xdr:row>
      <xdr:rowOff>171450</xdr:rowOff>
    </xdr:to>
    <xdr:sp macro="" textlink="">
      <xdr:nvSpPr>
        <xdr:cNvPr id="1164" name="Line 140"/>
        <xdr:cNvSpPr>
          <a:spLocks noChangeShapeType="1"/>
        </xdr:cNvSpPr>
      </xdr:nvSpPr>
      <xdr:spPr bwMode="auto">
        <a:xfrm>
          <a:off x="5438775" y="3876675"/>
          <a:ext cx="0" cy="323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24</xdr:col>
      <xdr:colOff>47625</xdr:colOff>
      <xdr:row>23</xdr:row>
      <xdr:rowOff>47625</xdr:rowOff>
    </xdr:from>
    <xdr:to>
      <xdr:col>25</xdr:col>
      <xdr:colOff>47625</xdr:colOff>
      <xdr:row>24</xdr:row>
      <xdr:rowOff>38100</xdr:rowOff>
    </xdr:to>
    <xdr:sp macro="" textlink="">
      <xdr:nvSpPr>
        <xdr:cNvPr id="1165" name="Text Box 141"/>
        <xdr:cNvSpPr txBox="1">
          <a:spLocks noChangeArrowheads="1"/>
        </xdr:cNvSpPr>
      </xdr:nvSpPr>
      <xdr:spPr bwMode="auto">
        <a:xfrm>
          <a:off x="5372100" y="4267200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16</xdr:col>
      <xdr:colOff>66675</xdr:colOff>
      <xdr:row>24</xdr:row>
      <xdr:rowOff>76200</xdr:rowOff>
    </xdr:from>
    <xdr:to>
      <xdr:col>16</xdr:col>
      <xdr:colOff>104775</xdr:colOff>
      <xdr:row>24</xdr:row>
      <xdr:rowOff>114300</xdr:rowOff>
    </xdr:to>
    <xdr:sp macro="" textlink="">
      <xdr:nvSpPr>
        <xdr:cNvPr id="1166" name="Oval 142"/>
        <xdr:cNvSpPr>
          <a:spLocks noChangeArrowheads="1"/>
        </xdr:cNvSpPr>
      </xdr:nvSpPr>
      <xdr:spPr bwMode="auto">
        <a:xfrm>
          <a:off x="3686175" y="44862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24</xdr:row>
      <xdr:rowOff>76200</xdr:rowOff>
    </xdr:from>
    <xdr:to>
      <xdr:col>23</xdr:col>
      <xdr:colOff>104775</xdr:colOff>
      <xdr:row>24</xdr:row>
      <xdr:rowOff>114300</xdr:rowOff>
    </xdr:to>
    <xdr:sp macro="" textlink="">
      <xdr:nvSpPr>
        <xdr:cNvPr id="1167" name="Oval 143"/>
        <xdr:cNvSpPr>
          <a:spLocks noChangeArrowheads="1"/>
        </xdr:cNvSpPr>
      </xdr:nvSpPr>
      <xdr:spPr bwMode="auto">
        <a:xfrm>
          <a:off x="5105400" y="44862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219075</xdr:colOff>
      <xdr:row>24</xdr:row>
      <xdr:rowOff>76200</xdr:rowOff>
    </xdr:from>
    <xdr:to>
      <xdr:col>20</xdr:col>
      <xdr:colOff>257175</xdr:colOff>
      <xdr:row>24</xdr:row>
      <xdr:rowOff>114300</xdr:rowOff>
    </xdr:to>
    <xdr:sp macro="" textlink="">
      <xdr:nvSpPr>
        <xdr:cNvPr id="1168" name="Oval 144"/>
        <xdr:cNvSpPr>
          <a:spLocks noChangeArrowheads="1"/>
        </xdr:cNvSpPr>
      </xdr:nvSpPr>
      <xdr:spPr bwMode="auto">
        <a:xfrm>
          <a:off x="4400550" y="44862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21</xdr:row>
      <xdr:rowOff>28575</xdr:rowOff>
    </xdr:from>
    <xdr:to>
      <xdr:col>16</xdr:col>
      <xdr:colOff>104775</xdr:colOff>
      <xdr:row>21</xdr:row>
      <xdr:rowOff>66675</xdr:rowOff>
    </xdr:to>
    <xdr:sp macro="" textlink="">
      <xdr:nvSpPr>
        <xdr:cNvPr id="1169" name="Oval 145"/>
        <xdr:cNvSpPr>
          <a:spLocks noChangeArrowheads="1"/>
        </xdr:cNvSpPr>
      </xdr:nvSpPr>
      <xdr:spPr bwMode="auto">
        <a:xfrm>
          <a:off x="3686175" y="3867150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21</xdr:row>
      <xdr:rowOff>28575</xdr:rowOff>
    </xdr:from>
    <xdr:to>
      <xdr:col>23</xdr:col>
      <xdr:colOff>104775</xdr:colOff>
      <xdr:row>21</xdr:row>
      <xdr:rowOff>66675</xdr:rowOff>
    </xdr:to>
    <xdr:sp macro="" textlink="">
      <xdr:nvSpPr>
        <xdr:cNvPr id="1170" name="Oval 146"/>
        <xdr:cNvSpPr>
          <a:spLocks noChangeArrowheads="1"/>
        </xdr:cNvSpPr>
      </xdr:nvSpPr>
      <xdr:spPr bwMode="auto">
        <a:xfrm>
          <a:off x="5105400" y="3867150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219075</xdr:colOff>
      <xdr:row>21</xdr:row>
      <xdr:rowOff>28575</xdr:rowOff>
    </xdr:from>
    <xdr:to>
      <xdr:col>20</xdr:col>
      <xdr:colOff>257175</xdr:colOff>
      <xdr:row>21</xdr:row>
      <xdr:rowOff>66675</xdr:rowOff>
    </xdr:to>
    <xdr:sp macro="" textlink="">
      <xdr:nvSpPr>
        <xdr:cNvPr id="1171" name="Oval 147"/>
        <xdr:cNvSpPr>
          <a:spLocks noChangeArrowheads="1"/>
        </xdr:cNvSpPr>
      </xdr:nvSpPr>
      <xdr:spPr bwMode="auto">
        <a:xfrm>
          <a:off x="4400550" y="3867150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19050</xdr:colOff>
      <xdr:row>20</xdr:row>
      <xdr:rowOff>171450</xdr:rowOff>
    </xdr:from>
    <xdr:to>
      <xdr:col>23</xdr:col>
      <xdr:colOff>161925</xdr:colOff>
      <xdr:row>20</xdr:row>
      <xdr:rowOff>171450</xdr:rowOff>
    </xdr:to>
    <xdr:sp macro="" textlink="">
      <xdr:nvSpPr>
        <xdr:cNvPr id="1172" name="Line 148"/>
        <xdr:cNvSpPr>
          <a:spLocks noChangeShapeType="1"/>
        </xdr:cNvSpPr>
      </xdr:nvSpPr>
      <xdr:spPr bwMode="auto">
        <a:xfrm>
          <a:off x="3638550" y="3819525"/>
          <a:ext cx="1562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21</xdr:col>
      <xdr:colOff>190500</xdr:colOff>
      <xdr:row>24</xdr:row>
      <xdr:rowOff>180975</xdr:rowOff>
    </xdr:from>
    <xdr:ext cx="238125" cy="190500"/>
    <xdr:sp macro="" textlink="">
      <xdr:nvSpPr>
        <xdr:cNvPr id="1173" name="Text Box 149"/>
        <xdr:cNvSpPr txBox="1">
          <a:spLocks noChangeArrowheads="1"/>
        </xdr:cNvSpPr>
      </xdr:nvSpPr>
      <xdr:spPr bwMode="auto">
        <a:xfrm>
          <a:off x="4657725" y="4591050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1g</a:t>
          </a:r>
        </a:p>
      </xdr:txBody>
    </xdr:sp>
    <xdr:clientData/>
  </xdr:oneCellAnchor>
  <xdr:oneCellAnchor>
    <xdr:from>
      <xdr:col>9</xdr:col>
      <xdr:colOff>257175</xdr:colOff>
      <xdr:row>16</xdr:row>
      <xdr:rowOff>180975</xdr:rowOff>
    </xdr:from>
    <xdr:ext cx="209550" cy="200025"/>
    <xdr:sp macro="" textlink="">
      <xdr:nvSpPr>
        <xdr:cNvPr id="1174" name="Text Box 150"/>
        <xdr:cNvSpPr txBox="1">
          <a:spLocks noChangeArrowheads="1"/>
        </xdr:cNvSpPr>
      </xdr:nvSpPr>
      <xdr:spPr bwMode="auto">
        <a:xfrm>
          <a:off x="2162175" y="3067050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18288" rIns="18288" bIns="0" anchor="t" upright="1">
          <a:spAutoFit/>
        </a:bodyPr>
        <a:lstStyle/>
        <a:p>
          <a:pPr algn="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2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66675</xdr:colOff>
      <xdr:row>24</xdr:row>
      <xdr:rowOff>180975</xdr:rowOff>
    </xdr:from>
    <xdr:ext cx="238125" cy="190500"/>
    <xdr:sp macro="" textlink="">
      <xdr:nvSpPr>
        <xdr:cNvPr id="1175" name="Text Box 151"/>
        <xdr:cNvSpPr txBox="1">
          <a:spLocks noChangeArrowheads="1"/>
        </xdr:cNvSpPr>
      </xdr:nvSpPr>
      <xdr:spPr bwMode="auto">
        <a:xfrm>
          <a:off x="3971925" y="4591050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1g</a:t>
          </a:r>
        </a:p>
      </xdr:txBody>
    </xdr:sp>
    <xdr:clientData/>
  </xdr:oneCellAnchor>
  <xdr:oneCellAnchor>
    <xdr:from>
      <xdr:col>6</xdr:col>
      <xdr:colOff>123825</xdr:colOff>
      <xdr:row>22</xdr:row>
      <xdr:rowOff>0</xdr:rowOff>
    </xdr:from>
    <xdr:ext cx="533400" cy="190500"/>
    <xdr:sp macro="" textlink="">
      <xdr:nvSpPr>
        <xdr:cNvPr id="1176" name="Text Box 152"/>
        <xdr:cNvSpPr txBox="1">
          <a:spLocks noChangeArrowheads="1"/>
        </xdr:cNvSpPr>
      </xdr:nvSpPr>
      <xdr:spPr bwMode="auto">
        <a:xfrm>
          <a:off x="1457325" y="4029075"/>
          <a:ext cx="533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(長辺)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twoCellAnchor editAs="oneCell">
    <xdr:from>
      <xdr:col>24</xdr:col>
      <xdr:colOff>47625</xdr:colOff>
      <xdr:row>21</xdr:row>
      <xdr:rowOff>114300</xdr:rowOff>
    </xdr:from>
    <xdr:to>
      <xdr:col>25</xdr:col>
      <xdr:colOff>47625</xdr:colOff>
      <xdr:row>22</xdr:row>
      <xdr:rowOff>104775</xdr:rowOff>
    </xdr:to>
    <xdr:sp macro="" textlink="">
      <xdr:nvSpPr>
        <xdr:cNvPr id="1178" name="Text Box 154"/>
        <xdr:cNvSpPr txBox="1">
          <a:spLocks noChangeArrowheads="1"/>
        </xdr:cNvSpPr>
      </xdr:nvSpPr>
      <xdr:spPr bwMode="auto">
        <a:xfrm>
          <a:off x="5372100" y="395287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38100</xdr:colOff>
      <xdr:row>18</xdr:row>
      <xdr:rowOff>38100</xdr:rowOff>
    </xdr:from>
    <xdr:to>
      <xdr:col>4</xdr:col>
      <xdr:colOff>38100</xdr:colOff>
      <xdr:row>19</xdr:row>
      <xdr:rowOff>28575</xdr:rowOff>
    </xdr:to>
    <xdr:sp macro="" textlink="">
      <xdr:nvSpPr>
        <xdr:cNvPr id="1179" name="Text Box 155"/>
        <xdr:cNvSpPr txBox="1">
          <a:spLocks noChangeArrowheads="1"/>
        </xdr:cNvSpPr>
      </xdr:nvSpPr>
      <xdr:spPr bwMode="auto">
        <a:xfrm>
          <a:off x="514350" y="330517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1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276225</xdr:colOff>
      <xdr:row>15</xdr:row>
      <xdr:rowOff>57150</xdr:rowOff>
    </xdr:from>
    <xdr:to>
      <xdr:col>11</xdr:col>
      <xdr:colOff>28575</xdr:colOff>
      <xdr:row>15</xdr:row>
      <xdr:rowOff>57150</xdr:rowOff>
    </xdr:to>
    <xdr:sp macro="" textlink="">
      <xdr:nvSpPr>
        <xdr:cNvPr id="1180" name="Line 156"/>
        <xdr:cNvSpPr>
          <a:spLocks noChangeShapeType="1"/>
        </xdr:cNvSpPr>
      </xdr:nvSpPr>
      <xdr:spPr bwMode="auto">
        <a:xfrm>
          <a:off x="752475" y="2752725"/>
          <a:ext cx="17335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95250</xdr:colOff>
      <xdr:row>7</xdr:row>
      <xdr:rowOff>19050</xdr:rowOff>
    </xdr:from>
    <xdr:to>
      <xdr:col>10</xdr:col>
      <xdr:colOff>95250</xdr:colOff>
      <xdr:row>14</xdr:row>
      <xdr:rowOff>114300</xdr:rowOff>
    </xdr:to>
    <xdr:sp macro="" textlink="">
      <xdr:nvSpPr>
        <xdr:cNvPr id="1181" name="Line 157"/>
        <xdr:cNvSpPr>
          <a:spLocks noChangeShapeType="1"/>
        </xdr:cNvSpPr>
      </xdr:nvSpPr>
      <xdr:spPr bwMode="auto">
        <a:xfrm flipV="1">
          <a:off x="2286000" y="1190625"/>
          <a:ext cx="0" cy="14287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209550</xdr:colOff>
      <xdr:row>7</xdr:row>
      <xdr:rowOff>19050</xdr:rowOff>
    </xdr:from>
    <xdr:to>
      <xdr:col>4</xdr:col>
      <xdr:colOff>209550</xdr:colOff>
      <xdr:row>14</xdr:row>
      <xdr:rowOff>114300</xdr:rowOff>
    </xdr:to>
    <xdr:sp macro="" textlink="">
      <xdr:nvSpPr>
        <xdr:cNvPr id="1182" name="Line 158"/>
        <xdr:cNvSpPr>
          <a:spLocks noChangeShapeType="1"/>
        </xdr:cNvSpPr>
      </xdr:nvSpPr>
      <xdr:spPr bwMode="auto">
        <a:xfrm flipV="1">
          <a:off x="971550" y="1190625"/>
          <a:ext cx="0" cy="14287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209550</xdr:colOff>
      <xdr:row>7</xdr:row>
      <xdr:rowOff>19050</xdr:rowOff>
    </xdr:from>
    <xdr:to>
      <xdr:col>10</xdr:col>
      <xdr:colOff>95250</xdr:colOff>
      <xdr:row>7</xdr:row>
      <xdr:rowOff>19050</xdr:rowOff>
    </xdr:to>
    <xdr:sp macro="" textlink="">
      <xdr:nvSpPr>
        <xdr:cNvPr id="1183" name="Line 159"/>
        <xdr:cNvSpPr>
          <a:spLocks noChangeShapeType="1"/>
        </xdr:cNvSpPr>
      </xdr:nvSpPr>
      <xdr:spPr bwMode="auto">
        <a:xfrm>
          <a:off x="971550" y="1190625"/>
          <a:ext cx="13144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209550</xdr:colOff>
      <xdr:row>14</xdr:row>
      <xdr:rowOff>114300</xdr:rowOff>
    </xdr:from>
    <xdr:to>
      <xdr:col>10</xdr:col>
      <xdr:colOff>95250</xdr:colOff>
      <xdr:row>14</xdr:row>
      <xdr:rowOff>114300</xdr:rowOff>
    </xdr:to>
    <xdr:sp macro="" textlink="">
      <xdr:nvSpPr>
        <xdr:cNvPr id="1184" name="Line 160"/>
        <xdr:cNvSpPr>
          <a:spLocks noChangeShapeType="1"/>
        </xdr:cNvSpPr>
      </xdr:nvSpPr>
      <xdr:spPr bwMode="auto">
        <a:xfrm>
          <a:off x="971550" y="2619375"/>
          <a:ext cx="131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276225</xdr:colOff>
      <xdr:row>21</xdr:row>
      <xdr:rowOff>76200</xdr:rowOff>
    </xdr:from>
    <xdr:to>
      <xdr:col>8</xdr:col>
      <xdr:colOff>28575</xdr:colOff>
      <xdr:row>21</xdr:row>
      <xdr:rowOff>114300</xdr:rowOff>
    </xdr:to>
    <xdr:sp macro="" textlink="">
      <xdr:nvSpPr>
        <xdr:cNvPr id="1187" name="Oval 163"/>
        <xdr:cNvSpPr>
          <a:spLocks noChangeArrowheads="1"/>
        </xdr:cNvSpPr>
      </xdr:nvSpPr>
      <xdr:spPr bwMode="auto">
        <a:xfrm>
          <a:off x="1619250" y="3914775"/>
          <a:ext cx="28575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19050</xdr:colOff>
      <xdr:row>18</xdr:row>
      <xdr:rowOff>114300</xdr:rowOff>
    </xdr:from>
    <xdr:to>
      <xdr:col>10</xdr:col>
      <xdr:colOff>57150</xdr:colOff>
      <xdr:row>18</xdr:row>
      <xdr:rowOff>152400</xdr:rowOff>
    </xdr:to>
    <xdr:sp macro="" textlink="">
      <xdr:nvSpPr>
        <xdr:cNvPr id="1188" name="Oval 164"/>
        <xdr:cNvSpPr>
          <a:spLocks noChangeArrowheads="1"/>
        </xdr:cNvSpPr>
      </xdr:nvSpPr>
      <xdr:spPr bwMode="auto">
        <a:xfrm>
          <a:off x="2209800" y="33813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247650</xdr:colOff>
      <xdr:row>18</xdr:row>
      <xdr:rowOff>114300</xdr:rowOff>
    </xdr:from>
    <xdr:to>
      <xdr:col>5</xdr:col>
      <xdr:colOff>0</xdr:colOff>
      <xdr:row>18</xdr:row>
      <xdr:rowOff>152400</xdr:rowOff>
    </xdr:to>
    <xdr:sp macro="" textlink="">
      <xdr:nvSpPr>
        <xdr:cNvPr id="1189" name="Oval 165"/>
        <xdr:cNvSpPr>
          <a:spLocks noChangeArrowheads="1"/>
        </xdr:cNvSpPr>
      </xdr:nvSpPr>
      <xdr:spPr bwMode="auto">
        <a:xfrm>
          <a:off x="1009650" y="33813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276225</xdr:colOff>
      <xdr:row>18</xdr:row>
      <xdr:rowOff>114300</xdr:rowOff>
    </xdr:from>
    <xdr:to>
      <xdr:col>8</xdr:col>
      <xdr:colOff>28575</xdr:colOff>
      <xdr:row>18</xdr:row>
      <xdr:rowOff>152400</xdr:rowOff>
    </xdr:to>
    <xdr:sp macro="" textlink="">
      <xdr:nvSpPr>
        <xdr:cNvPr id="1190" name="Oval 166"/>
        <xdr:cNvSpPr>
          <a:spLocks noChangeArrowheads="1"/>
        </xdr:cNvSpPr>
      </xdr:nvSpPr>
      <xdr:spPr bwMode="auto">
        <a:xfrm>
          <a:off x="1619250" y="3381375"/>
          <a:ext cx="28575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14</xdr:row>
      <xdr:rowOff>114300</xdr:rowOff>
    </xdr:from>
    <xdr:to>
      <xdr:col>10</xdr:col>
      <xdr:colOff>95250</xdr:colOff>
      <xdr:row>15</xdr:row>
      <xdr:rowOff>57150</xdr:rowOff>
    </xdr:to>
    <xdr:sp macro="" textlink="">
      <xdr:nvSpPr>
        <xdr:cNvPr id="1191" name="Line 167"/>
        <xdr:cNvSpPr>
          <a:spLocks noChangeShapeType="1"/>
        </xdr:cNvSpPr>
      </xdr:nvSpPr>
      <xdr:spPr bwMode="auto">
        <a:xfrm>
          <a:off x="2286000" y="261937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209550</xdr:colOff>
      <xdr:row>14</xdr:row>
      <xdr:rowOff>114300</xdr:rowOff>
    </xdr:from>
    <xdr:to>
      <xdr:col>4</xdr:col>
      <xdr:colOff>209550</xdr:colOff>
      <xdr:row>15</xdr:row>
      <xdr:rowOff>57150</xdr:rowOff>
    </xdr:to>
    <xdr:sp macro="" textlink="">
      <xdr:nvSpPr>
        <xdr:cNvPr id="1192" name="Line 168"/>
        <xdr:cNvSpPr>
          <a:spLocks noChangeShapeType="1"/>
        </xdr:cNvSpPr>
      </xdr:nvSpPr>
      <xdr:spPr bwMode="auto">
        <a:xfrm>
          <a:off x="971550" y="261937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12</xdr:row>
      <xdr:rowOff>57150</xdr:rowOff>
    </xdr:from>
    <xdr:to>
      <xdr:col>4</xdr:col>
      <xdr:colOff>257175</xdr:colOff>
      <xdr:row>15</xdr:row>
      <xdr:rowOff>47625</xdr:rowOff>
    </xdr:to>
    <xdr:sp macro="" textlink="">
      <xdr:nvSpPr>
        <xdr:cNvPr id="1193" name="Line 169"/>
        <xdr:cNvSpPr>
          <a:spLocks noChangeShapeType="1"/>
        </xdr:cNvSpPr>
      </xdr:nvSpPr>
      <xdr:spPr bwMode="auto">
        <a:xfrm flipV="1">
          <a:off x="1019175" y="2181225"/>
          <a:ext cx="0" cy="5619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10</xdr:row>
      <xdr:rowOff>66675</xdr:rowOff>
    </xdr:from>
    <xdr:to>
      <xdr:col>10</xdr:col>
      <xdr:colOff>57150</xdr:colOff>
      <xdr:row>10</xdr:row>
      <xdr:rowOff>66675</xdr:rowOff>
    </xdr:to>
    <xdr:sp macro="" textlink="">
      <xdr:nvSpPr>
        <xdr:cNvPr id="1194" name="Line 170"/>
        <xdr:cNvSpPr>
          <a:spLocks noChangeShapeType="1"/>
        </xdr:cNvSpPr>
      </xdr:nvSpPr>
      <xdr:spPr bwMode="auto">
        <a:xfrm>
          <a:off x="1628775" y="1809750"/>
          <a:ext cx="6191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133350</xdr:colOff>
      <xdr:row>10</xdr:row>
      <xdr:rowOff>66675</xdr:rowOff>
    </xdr:from>
    <xdr:to>
      <xdr:col>12</xdr:col>
      <xdr:colOff>104775</xdr:colOff>
      <xdr:row>10</xdr:row>
      <xdr:rowOff>66675</xdr:rowOff>
    </xdr:to>
    <xdr:sp macro="" textlink="">
      <xdr:nvSpPr>
        <xdr:cNvPr id="1195" name="Line 171"/>
        <xdr:cNvSpPr>
          <a:spLocks noChangeShapeType="1"/>
        </xdr:cNvSpPr>
      </xdr:nvSpPr>
      <xdr:spPr bwMode="auto">
        <a:xfrm>
          <a:off x="2324100" y="1809750"/>
          <a:ext cx="542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57150</xdr:colOff>
      <xdr:row>15</xdr:row>
      <xdr:rowOff>57150</xdr:rowOff>
    </xdr:from>
    <xdr:to>
      <xdr:col>12</xdr:col>
      <xdr:colOff>114300</xdr:colOff>
      <xdr:row>15</xdr:row>
      <xdr:rowOff>57150</xdr:rowOff>
    </xdr:to>
    <xdr:sp macro="" textlink="">
      <xdr:nvSpPr>
        <xdr:cNvPr id="1196" name="Line 172"/>
        <xdr:cNvSpPr>
          <a:spLocks noChangeShapeType="1"/>
        </xdr:cNvSpPr>
      </xdr:nvSpPr>
      <xdr:spPr bwMode="auto">
        <a:xfrm>
          <a:off x="2514600" y="2752725"/>
          <a:ext cx="3619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200025</xdr:colOff>
      <xdr:row>10</xdr:row>
      <xdr:rowOff>66675</xdr:rowOff>
    </xdr:from>
    <xdr:to>
      <xdr:col>11</xdr:col>
      <xdr:colOff>200025</xdr:colOff>
      <xdr:row>15</xdr:row>
      <xdr:rowOff>57150</xdr:rowOff>
    </xdr:to>
    <xdr:sp macro="" textlink="">
      <xdr:nvSpPr>
        <xdr:cNvPr id="1197" name="Line 173"/>
        <xdr:cNvSpPr>
          <a:spLocks noChangeShapeType="1"/>
        </xdr:cNvSpPr>
      </xdr:nvSpPr>
      <xdr:spPr bwMode="auto">
        <a:xfrm flipV="1">
          <a:off x="2657475" y="1809750"/>
          <a:ext cx="0" cy="942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20</xdr:col>
      <xdr:colOff>257175</xdr:colOff>
      <xdr:row>18</xdr:row>
      <xdr:rowOff>114300</xdr:rowOff>
    </xdr:from>
    <xdr:ext cx="180975" cy="190500"/>
    <xdr:sp macro="" textlink="">
      <xdr:nvSpPr>
        <xdr:cNvPr id="1198" name="Text Box 174"/>
        <xdr:cNvSpPr txBox="1">
          <a:spLocks noChangeArrowheads="1"/>
        </xdr:cNvSpPr>
      </xdr:nvSpPr>
      <xdr:spPr bwMode="auto">
        <a:xfrm>
          <a:off x="4438650" y="33813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</a:t>
          </a:r>
        </a:p>
      </xdr:txBody>
    </xdr:sp>
    <xdr:clientData/>
  </xdr:oneCellAnchor>
  <xdr:oneCellAnchor>
    <xdr:from>
      <xdr:col>11</xdr:col>
      <xdr:colOff>190500</xdr:colOff>
      <xdr:row>12</xdr:row>
      <xdr:rowOff>66675</xdr:rowOff>
    </xdr:from>
    <xdr:ext cx="209550" cy="190500"/>
    <xdr:sp macro="" textlink="">
      <xdr:nvSpPr>
        <xdr:cNvPr id="1199" name="Text Box 175"/>
        <xdr:cNvSpPr txBox="1">
          <a:spLocks noChangeArrowheads="1"/>
        </xdr:cNvSpPr>
      </xdr:nvSpPr>
      <xdr:spPr bwMode="auto">
        <a:xfrm>
          <a:off x="2647950" y="2190750"/>
          <a:ext cx="2095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</a:p>
      </xdr:txBody>
    </xdr:sp>
    <xdr:clientData/>
  </xdr:oneCellAnchor>
  <xdr:twoCellAnchor editAs="oneCell">
    <xdr:from>
      <xdr:col>9</xdr:col>
      <xdr:colOff>85725</xdr:colOff>
      <xdr:row>9</xdr:row>
      <xdr:rowOff>95250</xdr:rowOff>
    </xdr:from>
    <xdr:to>
      <xdr:col>10</xdr:col>
      <xdr:colOff>0</xdr:colOff>
      <xdr:row>10</xdr:row>
      <xdr:rowOff>95250</xdr:rowOff>
    </xdr:to>
    <xdr:sp macro="" textlink="">
      <xdr:nvSpPr>
        <xdr:cNvPr id="1200" name="Text Box 176"/>
        <xdr:cNvSpPr txBox="1">
          <a:spLocks noChangeArrowheads="1"/>
        </xdr:cNvSpPr>
      </xdr:nvSpPr>
      <xdr:spPr bwMode="auto">
        <a:xfrm>
          <a:off x="1990725" y="164782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200025</xdr:colOff>
      <xdr:row>11</xdr:row>
      <xdr:rowOff>104775</xdr:rowOff>
    </xdr:from>
    <xdr:to>
      <xdr:col>5</xdr:col>
      <xdr:colOff>114300</xdr:colOff>
      <xdr:row>12</xdr:row>
      <xdr:rowOff>104775</xdr:rowOff>
    </xdr:to>
    <xdr:sp macro="" textlink="">
      <xdr:nvSpPr>
        <xdr:cNvPr id="1201" name="Text Box 177"/>
        <xdr:cNvSpPr txBox="1">
          <a:spLocks noChangeArrowheads="1"/>
        </xdr:cNvSpPr>
      </xdr:nvSpPr>
      <xdr:spPr bwMode="auto">
        <a:xfrm>
          <a:off x="962025" y="203835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9525</xdr:colOff>
      <xdr:row>15</xdr:row>
      <xdr:rowOff>57150</xdr:rowOff>
    </xdr:from>
    <xdr:to>
      <xdr:col>4</xdr:col>
      <xdr:colOff>190500</xdr:colOff>
      <xdr:row>16</xdr:row>
      <xdr:rowOff>47625</xdr:rowOff>
    </xdr:to>
    <xdr:sp macro="" textlink="">
      <xdr:nvSpPr>
        <xdr:cNvPr id="1202" name="Line 178"/>
        <xdr:cNvSpPr>
          <a:spLocks noChangeShapeType="1"/>
        </xdr:cNvSpPr>
      </xdr:nvSpPr>
      <xdr:spPr bwMode="auto">
        <a:xfrm flipH="1">
          <a:off x="7715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123825</xdr:colOff>
      <xdr:row>15</xdr:row>
      <xdr:rowOff>57150</xdr:rowOff>
    </xdr:from>
    <xdr:to>
      <xdr:col>5</xdr:col>
      <xdr:colOff>19050</xdr:colOff>
      <xdr:row>16</xdr:row>
      <xdr:rowOff>47625</xdr:rowOff>
    </xdr:to>
    <xdr:sp macro="" textlink="">
      <xdr:nvSpPr>
        <xdr:cNvPr id="1203" name="Line 179"/>
        <xdr:cNvSpPr>
          <a:spLocks noChangeShapeType="1"/>
        </xdr:cNvSpPr>
      </xdr:nvSpPr>
      <xdr:spPr bwMode="auto">
        <a:xfrm flipH="1">
          <a:off x="8858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276225</xdr:colOff>
      <xdr:row>15</xdr:row>
      <xdr:rowOff>57150</xdr:rowOff>
    </xdr:from>
    <xdr:to>
      <xdr:col>4</xdr:col>
      <xdr:colOff>76200</xdr:colOff>
      <xdr:row>15</xdr:row>
      <xdr:rowOff>142875</xdr:rowOff>
    </xdr:to>
    <xdr:sp macro="" textlink="">
      <xdr:nvSpPr>
        <xdr:cNvPr id="1204" name="Line 180"/>
        <xdr:cNvSpPr>
          <a:spLocks noChangeShapeType="1"/>
        </xdr:cNvSpPr>
      </xdr:nvSpPr>
      <xdr:spPr bwMode="auto">
        <a:xfrm flipH="1">
          <a:off x="752475" y="2752725"/>
          <a:ext cx="85725" cy="857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276225</xdr:colOff>
      <xdr:row>15</xdr:row>
      <xdr:rowOff>57150</xdr:rowOff>
    </xdr:from>
    <xdr:to>
      <xdr:col>4</xdr:col>
      <xdr:colOff>19050</xdr:colOff>
      <xdr:row>15</xdr:row>
      <xdr:rowOff>85725</xdr:rowOff>
    </xdr:to>
    <xdr:sp macro="" textlink="">
      <xdr:nvSpPr>
        <xdr:cNvPr id="1205" name="Line 181"/>
        <xdr:cNvSpPr>
          <a:spLocks noChangeShapeType="1"/>
        </xdr:cNvSpPr>
      </xdr:nvSpPr>
      <xdr:spPr bwMode="auto">
        <a:xfrm flipH="1">
          <a:off x="752475" y="2752725"/>
          <a:ext cx="28575" cy="28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276225</xdr:colOff>
      <xdr:row>15</xdr:row>
      <xdr:rowOff>57150</xdr:rowOff>
    </xdr:from>
    <xdr:to>
      <xdr:col>4</xdr:col>
      <xdr:colOff>133350</xdr:colOff>
      <xdr:row>16</xdr:row>
      <xdr:rowOff>9525</xdr:rowOff>
    </xdr:to>
    <xdr:sp macro="" textlink="">
      <xdr:nvSpPr>
        <xdr:cNvPr id="1206" name="Line 182"/>
        <xdr:cNvSpPr>
          <a:spLocks noChangeShapeType="1"/>
        </xdr:cNvSpPr>
      </xdr:nvSpPr>
      <xdr:spPr bwMode="auto">
        <a:xfrm flipH="1">
          <a:off x="752475" y="2752725"/>
          <a:ext cx="142875" cy="1428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180975</xdr:colOff>
      <xdr:row>15</xdr:row>
      <xdr:rowOff>57150</xdr:rowOff>
    </xdr:from>
    <xdr:to>
      <xdr:col>5</xdr:col>
      <xdr:colOff>76200</xdr:colOff>
      <xdr:row>16</xdr:row>
      <xdr:rowOff>47625</xdr:rowOff>
    </xdr:to>
    <xdr:sp macro="" textlink="">
      <xdr:nvSpPr>
        <xdr:cNvPr id="1207" name="Line 183"/>
        <xdr:cNvSpPr>
          <a:spLocks noChangeShapeType="1"/>
        </xdr:cNvSpPr>
      </xdr:nvSpPr>
      <xdr:spPr bwMode="auto">
        <a:xfrm flipH="1">
          <a:off x="9429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238125</xdr:colOff>
      <xdr:row>15</xdr:row>
      <xdr:rowOff>57150</xdr:rowOff>
    </xdr:from>
    <xdr:to>
      <xdr:col>5</xdr:col>
      <xdr:colOff>133350</xdr:colOff>
      <xdr:row>16</xdr:row>
      <xdr:rowOff>47625</xdr:rowOff>
    </xdr:to>
    <xdr:sp macro="" textlink="">
      <xdr:nvSpPr>
        <xdr:cNvPr id="1208" name="Line 184"/>
        <xdr:cNvSpPr>
          <a:spLocks noChangeShapeType="1"/>
        </xdr:cNvSpPr>
      </xdr:nvSpPr>
      <xdr:spPr bwMode="auto">
        <a:xfrm flipH="1">
          <a:off x="10001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15</xdr:row>
      <xdr:rowOff>57150</xdr:rowOff>
    </xdr:from>
    <xdr:to>
      <xdr:col>5</xdr:col>
      <xdr:colOff>190500</xdr:colOff>
      <xdr:row>16</xdr:row>
      <xdr:rowOff>47625</xdr:rowOff>
    </xdr:to>
    <xdr:sp macro="" textlink="">
      <xdr:nvSpPr>
        <xdr:cNvPr id="1209" name="Line 185"/>
        <xdr:cNvSpPr>
          <a:spLocks noChangeShapeType="1"/>
        </xdr:cNvSpPr>
      </xdr:nvSpPr>
      <xdr:spPr bwMode="auto">
        <a:xfrm flipH="1">
          <a:off x="10572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66675</xdr:colOff>
      <xdr:row>15</xdr:row>
      <xdr:rowOff>57150</xdr:rowOff>
    </xdr:from>
    <xdr:to>
      <xdr:col>5</xdr:col>
      <xdr:colOff>247650</xdr:colOff>
      <xdr:row>16</xdr:row>
      <xdr:rowOff>47625</xdr:rowOff>
    </xdr:to>
    <xdr:sp macro="" textlink="">
      <xdr:nvSpPr>
        <xdr:cNvPr id="1210" name="Line 186"/>
        <xdr:cNvSpPr>
          <a:spLocks noChangeShapeType="1"/>
        </xdr:cNvSpPr>
      </xdr:nvSpPr>
      <xdr:spPr bwMode="auto">
        <a:xfrm flipH="1">
          <a:off x="11144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123825</xdr:colOff>
      <xdr:row>15</xdr:row>
      <xdr:rowOff>57150</xdr:rowOff>
    </xdr:from>
    <xdr:to>
      <xdr:col>6</xdr:col>
      <xdr:colOff>19050</xdr:colOff>
      <xdr:row>16</xdr:row>
      <xdr:rowOff>47625</xdr:rowOff>
    </xdr:to>
    <xdr:sp macro="" textlink="">
      <xdr:nvSpPr>
        <xdr:cNvPr id="1220" name="Line 196"/>
        <xdr:cNvSpPr>
          <a:spLocks noChangeShapeType="1"/>
        </xdr:cNvSpPr>
      </xdr:nvSpPr>
      <xdr:spPr bwMode="auto">
        <a:xfrm flipH="1">
          <a:off x="11715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180975</xdr:colOff>
      <xdr:row>15</xdr:row>
      <xdr:rowOff>57150</xdr:rowOff>
    </xdr:from>
    <xdr:to>
      <xdr:col>6</xdr:col>
      <xdr:colOff>76200</xdr:colOff>
      <xdr:row>16</xdr:row>
      <xdr:rowOff>47625</xdr:rowOff>
    </xdr:to>
    <xdr:sp macro="" textlink="">
      <xdr:nvSpPr>
        <xdr:cNvPr id="1221" name="Line 197"/>
        <xdr:cNvSpPr>
          <a:spLocks noChangeShapeType="1"/>
        </xdr:cNvSpPr>
      </xdr:nvSpPr>
      <xdr:spPr bwMode="auto">
        <a:xfrm flipH="1">
          <a:off x="12287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238125</xdr:colOff>
      <xdr:row>15</xdr:row>
      <xdr:rowOff>57150</xdr:rowOff>
    </xdr:from>
    <xdr:to>
      <xdr:col>6</xdr:col>
      <xdr:colOff>133350</xdr:colOff>
      <xdr:row>16</xdr:row>
      <xdr:rowOff>47625</xdr:rowOff>
    </xdr:to>
    <xdr:sp macro="" textlink="">
      <xdr:nvSpPr>
        <xdr:cNvPr id="1222" name="Line 198"/>
        <xdr:cNvSpPr>
          <a:spLocks noChangeShapeType="1"/>
        </xdr:cNvSpPr>
      </xdr:nvSpPr>
      <xdr:spPr bwMode="auto">
        <a:xfrm flipH="1">
          <a:off x="12858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9525</xdr:colOff>
      <xdr:row>15</xdr:row>
      <xdr:rowOff>57150</xdr:rowOff>
    </xdr:from>
    <xdr:to>
      <xdr:col>7</xdr:col>
      <xdr:colOff>47625</xdr:colOff>
      <xdr:row>16</xdr:row>
      <xdr:rowOff>47625</xdr:rowOff>
    </xdr:to>
    <xdr:sp macro="" textlink="">
      <xdr:nvSpPr>
        <xdr:cNvPr id="1223" name="Line 199"/>
        <xdr:cNvSpPr>
          <a:spLocks noChangeShapeType="1"/>
        </xdr:cNvSpPr>
      </xdr:nvSpPr>
      <xdr:spPr bwMode="auto">
        <a:xfrm flipH="1">
          <a:off x="13430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66675</xdr:colOff>
      <xdr:row>15</xdr:row>
      <xdr:rowOff>57150</xdr:rowOff>
    </xdr:from>
    <xdr:to>
      <xdr:col>7</xdr:col>
      <xdr:colOff>104775</xdr:colOff>
      <xdr:row>16</xdr:row>
      <xdr:rowOff>47625</xdr:rowOff>
    </xdr:to>
    <xdr:sp macro="" textlink="">
      <xdr:nvSpPr>
        <xdr:cNvPr id="1224" name="Line 200"/>
        <xdr:cNvSpPr>
          <a:spLocks noChangeShapeType="1"/>
        </xdr:cNvSpPr>
      </xdr:nvSpPr>
      <xdr:spPr bwMode="auto">
        <a:xfrm flipH="1">
          <a:off x="14001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38100</xdr:colOff>
      <xdr:row>15</xdr:row>
      <xdr:rowOff>57150</xdr:rowOff>
    </xdr:from>
    <xdr:to>
      <xdr:col>8</xdr:col>
      <xdr:colOff>76200</xdr:colOff>
      <xdr:row>16</xdr:row>
      <xdr:rowOff>47625</xdr:rowOff>
    </xdr:to>
    <xdr:sp macro="" textlink="">
      <xdr:nvSpPr>
        <xdr:cNvPr id="1225" name="Line 201"/>
        <xdr:cNvSpPr>
          <a:spLocks noChangeShapeType="1"/>
        </xdr:cNvSpPr>
      </xdr:nvSpPr>
      <xdr:spPr bwMode="auto">
        <a:xfrm flipH="1">
          <a:off x="15144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66675</xdr:colOff>
      <xdr:row>15</xdr:row>
      <xdr:rowOff>57150</xdr:rowOff>
    </xdr:from>
    <xdr:to>
      <xdr:col>4</xdr:col>
      <xdr:colOff>247650</xdr:colOff>
      <xdr:row>16</xdr:row>
      <xdr:rowOff>47625</xdr:rowOff>
    </xdr:to>
    <xdr:sp macro="" textlink="">
      <xdr:nvSpPr>
        <xdr:cNvPr id="1226" name="Line 202"/>
        <xdr:cNvSpPr>
          <a:spLocks noChangeShapeType="1"/>
        </xdr:cNvSpPr>
      </xdr:nvSpPr>
      <xdr:spPr bwMode="auto">
        <a:xfrm flipH="1">
          <a:off x="8286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95250</xdr:colOff>
      <xdr:row>15</xdr:row>
      <xdr:rowOff>57150</xdr:rowOff>
    </xdr:from>
    <xdr:to>
      <xdr:col>8</xdr:col>
      <xdr:colOff>133350</xdr:colOff>
      <xdr:row>16</xdr:row>
      <xdr:rowOff>47625</xdr:rowOff>
    </xdr:to>
    <xdr:sp macro="" textlink="">
      <xdr:nvSpPr>
        <xdr:cNvPr id="1227" name="Line 203"/>
        <xdr:cNvSpPr>
          <a:spLocks noChangeShapeType="1"/>
        </xdr:cNvSpPr>
      </xdr:nvSpPr>
      <xdr:spPr bwMode="auto">
        <a:xfrm flipH="1">
          <a:off x="15716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180975</xdr:colOff>
      <xdr:row>15</xdr:row>
      <xdr:rowOff>57150</xdr:rowOff>
    </xdr:from>
    <xdr:to>
      <xdr:col>10</xdr:col>
      <xdr:colOff>76200</xdr:colOff>
      <xdr:row>16</xdr:row>
      <xdr:rowOff>47625</xdr:rowOff>
    </xdr:to>
    <xdr:sp macro="" textlink="">
      <xdr:nvSpPr>
        <xdr:cNvPr id="1228" name="Line 204"/>
        <xdr:cNvSpPr>
          <a:spLocks noChangeShapeType="1"/>
        </xdr:cNvSpPr>
      </xdr:nvSpPr>
      <xdr:spPr bwMode="auto">
        <a:xfrm flipH="1">
          <a:off x="20859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238125</xdr:colOff>
      <xdr:row>15</xdr:row>
      <xdr:rowOff>57150</xdr:rowOff>
    </xdr:from>
    <xdr:to>
      <xdr:col>10</xdr:col>
      <xdr:colOff>133350</xdr:colOff>
      <xdr:row>16</xdr:row>
      <xdr:rowOff>47625</xdr:rowOff>
    </xdr:to>
    <xdr:sp macro="" textlink="">
      <xdr:nvSpPr>
        <xdr:cNvPr id="1229" name="Line 205"/>
        <xdr:cNvSpPr>
          <a:spLocks noChangeShapeType="1"/>
        </xdr:cNvSpPr>
      </xdr:nvSpPr>
      <xdr:spPr bwMode="auto">
        <a:xfrm flipH="1">
          <a:off x="21431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9525</xdr:colOff>
      <xdr:row>15</xdr:row>
      <xdr:rowOff>57150</xdr:rowOff>
    </xdr:from>
    <xdr:to>
      <xdr:col>10</xdr:col>
      <xdr:colOff>190500</xdr:colOff>
      <xdr:row>16</xdr:row>
      <xdr:rowOff>47625</xdr:rowOff>
    </xdr:to>
    <xdr:sp macro="" textlink="">
      <xdr:nvSpPr>
        <xdr:cNvPr id="1230" name="Line 206"/>
        <xdr:cNvSpPr>
          <a:spLocks noChangeShapeType="1"/>
        </xdr:cNvSpPr>
      </xdr:nvSpPr>
      <xdr:spPr bwMode="auto">
        <a:xfrm flipH="1">
          <a:off x="22002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66675</xdr:colOff>
      <xdr:row>15</xdr:row>
      <xdr:rowOff>57150</xdr:rowOff>
    </xdr:from>
    <xdr:to>
      <xdr:col>10</xdr:col>
      <xdr:colOff>247650</xdr:colOff>
      <xdr:row>16</xdr:row>
      <xdr:rowOff>47625</xdr:rowOff>
    </xdr:to>
    <xdr:sp macro="" textlink="">
      <xdr:nvSpPr>
        <xdr:cNvPr id="1231" name="Line 207"/>
        <xdr:cNvSpPr>
          <a:spLocks noChangeShapeType="1"/>
        </xdr:cNvSpPr>
      </xdr:nvSpPr>
      <xdr:spPr bwMode="auto">
        <a:xfrm flipH="1">
          <a:off x="22574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123825</xdr:colOff>
      <xdr:row>15</xdr:row>
      <xdr:rowOff>66675</xdr:rowOff>
    </xdr:from>
    <xdr:to>
      <xdr:col>11</xdr:col>
      <xdr:colOff>28575</xdr:colOff>
      <xdr:row>16</xdr:row>
      <xdr:rowOff>47625</xdr:rowOff>
    </xdr:to>
    <xdr:sp macro="" textlink="">
      <xdr:nvSpPr>
        <xdr:cNvPr id="1232" name="Line 208"/>
        <xdr:cNvSpPr>
          <a:spLocks noChangeShapeType="1"/>
        </xdr:cNvSpPr>
      </xdr:nvSpPr>
      <xdr:spPr bwMode="auto">
        <a:xfrm flipH="1">
          <a:off x="2314575" y="2762250"/>
          <a:ext cx="171450" cy="171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180975</xdr:colOff>
      <xdr:row>15</xdr:row>
      <xdr:rowOff>123825</xdr:rowOff>
    </xdr:from>
    <xdr:to>
      <xdr:col>11</xdr:col>
      <xdr:colOff>28575</xdr:colOff>
      <xdr:row>16</xdr:row>
      <xdr:rowOff>47625</xdr:rowOff>
    </xdr:to>
    <xdr:sp macro="" textlink="">
      <xdr:nvSpPr>
        <xdr:cNvPr id="1233" name="Line 209"/>
        <xdr:cNvSpPr>
          <a:spLocks noChangeShapeType="1"/>
        </xdr:cNvSpPr>
      </xdr:nvSpPr>
      <xdr:spPr bwMode="auto">
        <a:xfrm flipH="1">
          <a:off x="2371725" y="2819400"/>
          <a:ext cx="114300" cy="1143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238125</xdr:colOff>
      <xdr:row>15</xdr:row>
      <xdr:rowOff>180975</xdr:rowOff>
    </xdr:from>
    <xdr:to>
      <xdr:col>11</xdr:col>
      <xdr:colOff>28575</xdr:colOff>
      <xdr:row>16</xdr:row>
      <xdr:rowOff>47625</xdr:rowOff>
    </xdr:to>
    <xdr:sp macro="" textlink="">
      <xdr:nvSpPr>
        <xdr:cNvPr id="1234" name="Line 210"/>
        <xdr:cNvSpPr>
          <a:spLocks noChangeShapeType="1"/>
        </xdr:cNvSpPr>
      </xdr:nvSpPr>
      <xdr:spPr bwMode="auto">
        <a:xfrm flipH="1">
          <a:off x="2428875" y="2876550"/>
          <a:ext cx="57150" cy="571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28575</xdr:colOff>
      <xdr:row>16</xdr:row>
      <xdr:rowOff>47625</xdr:rowOff>
    </xdr:from>
    <xdr:to>
      <xdr:col>11</xdr:col>
      <xdr:colOff>28575</xdr:colOff>
      <xdr:row>16</xdr:row>
      <xdr:rowOff>47625</xdr:rowOff>
    </xdr:to>
    <xdr:sp macro="" textlink="">
      <xdr:nvSpPr>
        <xdr:cNvPr id="1235" name="Line 211"/>
        <xdr:cNvSpPr>
          <a:spLocks noChangeShapeType="1"/>
        </xdr:cNvSpPr>
      </xdr:nvSpPr>
      <xdr:spPr bwMode="auto">
        <a:xfrm flipH="1">
          <a:off x="2486025" y="2933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123825</xdr:colOff>
      <xdr:row>15</xdr:row>
      <xdr:rowOff>57150</xdr:rowOff>
    </xdr:from>
    <xdr:to>
      <xdr:col>8</xdr:col>
      <xdr:colOff>19050</xdr:colOff>
      <xdr:row>16</xdr:row>
      <xdr:rowOff>47625</xdr:rowOff>
    </xdr:to>
    <xdr:sp macro="" textlink="">
      <xdr:nvSpPr>
        <xdr:cNvPr id="1236" name="Line 212"/>
        <xdr:cNvSpPr>
          <a:spLocks noChangeShapeType="1"/>
        </xdr:cNvSpPr>
      </xdr:nvSpPr>
      <xdr:spPr bwMode="auto">
        <a:xfrm flipH="1">
          <a:off x="14573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10</xdr:row>
      <xdr:rowOff>66675</xdr:rowOff>
    </xdr:from>
    <xdr:to>
      <xdr:col>8</xdr:col>
      <xdr:colOff>9525</xdr:colOff>
      <xdr:row>12</xdr:row>
      <xdr:rowOff>104775</xdr:rowOff>
    </xdr:to>
    <xdr:sp macro="" textlink="">
      <xdr:nvSpPr>
        <xdr:cNvPr id="1237" name="Line 213"/>
        <xdr:cNvSpPr>
          <a:spLocks noChangeShapeType="1"/>
        </xdr:cNvSpPr>
      </xdr:nvSpPr>
      <xdr:spPr bwMode="auto">
        <a:xfrm>
          <a:off x="1628775" y="1809750"/>
          <a:ext cx="0" cy="4191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28575</xdr:colOff>
      <xdr:row>9</xdr:row>
      <xdr:rowOff>171450</xdr:rowOff>
    </xdr:from>
    <xdr:to>
      <xdr:col>8</xdr:col>
      <xdr:colOff>85725</xdr:colOff>
      <xdr:row>10</xdr:row>
      <xdr:rowOff>171450</xdr:rowOff>
    </xdr:to>
    <xdr:sp macro="" textlink="">
      <xdr:nvSpPr>
        <xdr:cNvPr id="1238" name="Text Box 214"/>
        <xdr:cNvSpPr txBox="1">
          <a:spLocks noChangeArrowheads="1"/>
        </xdr:cNvSpPr>
      </xdr:nvSpPr>
      <xdr:spPr bwMode="auto">
        <a:xfrm>
          <a:off x="1504950" y="172402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23</xdr:col>
      <xdr:colOff>95250</xdr:colOff>
      <xdr:row>18</xdr:row>
      <xdr:rowOff>142875</xdr:rowOff>
    </xdr:from>
    <xdr:to>
      <xdr:col>24</xdr:col>
      <xdr:colOff>276225</xdr:colOff>
      <xdr:row>20</xdr:row>
      <xdr:rowOff>133350</xdr:rowOff>
    </xdr:to>
    <xdr:sp macro="" textlink="">
      <xdr:nvSpPr>
        <xdr:cNvPr id="1240" name="Line 216"/>
        <xdr:cNvSpPr>
          <a:spLocks noChangeShapeType="1"/>
        </xdr:cNvSpPr>
      </xdr:nvSpPr>
      <xdr:spPr bwMode="auto">
        <a:xfrm>
          <a:off x="5133975" y="3409950"/>
          <a:ext cx="466725" cy="3714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lg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276225</xdr:colOff>
      <xdr:row>20</xdr:row>
      <xdr:rowOff>133350</xdr:rowOff>
    </xdr:from>
    <xdr:to>
      <xdr:col>27</xdr:col>
      <xdr:colOff>104775</xdr:colOff>
      <xdr:row>20</xdr:row>
      <xdr:rowOff>133350</xdr:rowOff>
    </xdr:to>
    <xdr:sp macro="" textlink="">
      <xdr:nvSpPr>
        <xdr:cNvPr id="1241" name="Line 217"/>
        <xdr:cNvSpPr>
          <a:spLocks noChangeShapeType="1"/>
        </xdr:cNvSpPr>
      </xdr:nvSpPr>
      <xdr:spPr bwMode="auto">
        <a:xfrm>
          <a:off x="5600700" y="3781425"/>
          <a:ext cx="6858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27</xdr:col>
      <xdr:colOff>190500</xdr:colOff>
      <xdr:row>18</xdr:row>
      <xdr:rowOff>114300</xdr:rowOff>
    </xdr:from>
    <xdr:ext cx="161925" cy="190500"/>
    <xdr:sp macro="" textlink="">
      <xdr:nvSpPr>
        <xdr:cNvPr id="1242" name="Text Box 218"/>
        <xdr:cNvSpPr txBox="1">
          <a:spLocks noChangeArrowheads="1"/>
        </xdr:cNvSpPr>
      </xdr:nvSpPr>
      <xdr:spPr bwMode="auto">
        <a:xfrm>
          <a:off x="6372225" y="3381375"/>
          <a:ext cx="161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</a:t>
          </a:r>
        </a:p>
      </xdr:txBody>
    </xdr:sp>
    <xdr:clientData/>
  </xdr:oneCellAnchor>
  <xdr:twoCellAnchor>
    <xdr:from>
      <xdr:col>23</xdr:col>
      <xdr:colOff>104775</xdr:colOff>
      <xdr:row>20</xdr:row>
      <xdr:rowOff>133350</xdr:rowOff>
    </xdr:from>
    <xdr:to>
      <xdr:col>24</xdr:col>
      <xdr:colOff>276225</xdr:colOff>
      <xdr:row>21</xdr:row>
      <xdr:rowOff>38100</xdr:rowOff>
    </xdr:to>
    <xdr:sp macro="" textlink="">
      <xdr:nvSpPr>
        <xdr:cNvPr id="1243" name="Line 219"/>
        <xdr:cNvSpPr>
          <a:spLocks noChangeShapeType="1"/>
        </xdr:cNvSpPr>
      </xdr:nvSpPr>
      <xdr:spPr bwMode="auto">
        <a:xfrm flipH="1">
          <a:off x="5143500" y="3781425"/>
          <a:ext cx="457200" cy="952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85725</xdr:rowOff>
    </xdr:from>
    <xdr:to>
      <xdr:col>8</xdr:col>
      <xdr:colOff>200025</xdr:colOff>
      <xdr:row>13</xdr:row>
      <xdr:rowOff>85725</xdr:rowOff>
    </xdr:to>
    <xdr:sp macro="" textlink="">
      <xdr:nvSpPr>
        <xdr:cNvPr id="1244" name="Text Box 220"/>
        <xdr:cNvSpPr txBox="1">
          <a:spLocks noChangeArrowheads="1"/>
        </xdr:cNvSpPr>
      </xdr:nvSpPr>
      <xdr:spPr bwMode="auto">
        <a:xfrm>
          <a:off x="1619250" y="22098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152400</xdr:colOff>
      <xdr:row>49</xdr:row>
      <xdr:rowOff>114300</xdr:rowOff>
    </xdr:from>
    <xdr:to>
      <xdr:col>4</xdr:col>
      <xdr:colOff>57150</xdr:colOff>
      <xdr:row>50</xdr:row>
      <xdr:rowOff>104775</xdr:rowOff>
    </xdr:to>
    <xdr:sp macro="" textlink="">
      <xdr:nvSpPr>
        <xdr:cNvPr id="1245" name="Text Box 221"/>
        <xdr:cNvSpPr txBox="1">
          <a:spLocks noChangeArrowheads="1"/>
        </xdr:cNvSpPr>
      </xdr:nvSpPr>
      <xdr:spPr bwMode="auto">
        <a:xfrm>
          <a:off x="628650" y="8724900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8</xdr:col>
      <xdr:colOff>9525</xdr:colOff>
      <xdr:row>15</xdr:row>
      <xdr:rowOff>57150</xdr:rowOff>
    </xdr:from>
    <xdr:to>
      <xdr:col>8</xdr:col>
      <xdr:colOff>190500</xdr:colOff>
      <xdr:row>16</xdr:row>
      <xdr:rowOff>47625</xdr:rowOff>
    </xdr:to>
    <xdr:sp macro="" textlink="">
      <xdr:nvSpPr>
        <xdr:cNvPr id="1246" name="Line 222"/>
        <xdr:cNvSpPr>
          <a:spLocks noChangeShapeType="1"/>
        </xdr:cNvSpPr>
      </xdr:nvSpPr>
      <xdr:spPr bwMode="auto">
        <a:xfrm flipH="1">
          <a:off x="16287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66675</xdr:colOff>
      <xdr:row>15</xdr:row>
      <xdr:rowOff>57150</xdr:rowOff>
    </xdr:from>
    <xdr:to>
      <xdr:col>8</xdr:col>
      <xdr:colOff>247650</xdr:colOff>
      <xdr:row>16</xdr:row>
      <xdr:rowOff>47625</xdr:rowOff>
    </xdr:to>
    <xdr:sp macro="" textlink="">
      <xdr:nvSpPr>
        <xdr:cNvPr id="1247" name="Line 223"/>
        <xdr:cNvSpPr>
          <a:spLocks noChangeShapeType="1"/>
        </xdr:cNvSpPr>
      </xdr:nvSpPr>
      <xdr:spPr bwMode="auto">
        <a:xfrm flipH="1">
          <a:off x="16859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123825</xdr:colOff>
      <xdr:row>15</xdr:row>
      <xdr:rowOff>57150</xdr:rowOff>
    </xdr:from>
    <xdr:to>
      <xdr:col>9</xdr:col>
      <xdr:colOff>19050</xdr:colOff>
      <xdr:row>16</xdr:row>
      <xdr:rowOff>47625</xdr:rowOff>
    </xdr:to>
    <xdr:sp macro="" textlink="">
      <xdr:nvSpPr>
        <xdr:cNvPr id="1248" name="Line 224"/>
        <xdr:cNvSpPr>
          <a:spLocks noChangeShapeType="1"/>
        </xdr:cNvSpPr>
      </xdr:nvSpPr>
      <xdr:spPr bwMode="auto">
        <a:xfrm flipH="1">
          <a:off x="17430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15</xdr:row>
      <xdr:rowOff>57150</xdr:rowOff>
    </xdr:from>
    <xdr:to>
      <xdr:col>9</xdr:col>
      <xdr:colOff>76200</xdr:colOff>
      <xdr:row>16</xdr:row>
      <xdr:rowOff>47625</xdr:rowOff>
    </xdr:to>
    <xdr:sp macro="" textlink="">
      <xdr:nvSpPr>
        <xdr:cNvPr id="1249" name="Line 225"/>
        <xdr:cNvSpPr>
          <a:spLocks noChangeShapeType="1"/>
        </xdr:cNvSpPr>
      </xdr:nvSpPr>
      <xdr:spPr bwMode="auto">
        <a:xfrm flipH="1">
          <a:off x="18002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238125</xdr:colOff>
      <xdr:row>15</xdr:row>
      <xdr:rowOff>57150</xdr:rowOff>
    </xdr:from>
    <xdr:to>
      <xdr:col>9</xdr:col>
      <xdr:colOff>133350</xdr:colOff>
      <xdr:row>16</xdr:row>
      <xdr:rowOff>47625</xdr:rowOff>
    </xdr:to>
    <xdr:sp macro="" textlink="">
      <xdr:nvSpPr>
        <xdr:cNvPr id="1250" name="Line 226"/>
        <xdr:cNvSpPr>
          <a:spLocks noChangeShapeType="1"/>
        </xdr:cNvSpPr>
      </xdr:nvSpPr>
      <xdr:spPr bwMode="auto">
        <a:xfrm flipH="1">
          <a:off x="18573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66675</xdr:colOff>
      <xdr:row>15</xdr:row>
      <xdr:rowOff>57150</xdr:rowOff>
    </xdr:from>
    <xdr:to>
      <xdr:col>9</xdr:col>
      <xdr:colOff>247650</xdr:colOff>
      <xdr:row>16</xdr:row>
      <xdr:rowOff>47625</xdr:rowOff>
    </xdr:to>
    <xdr:sp macro="" textlink="">
      <xdr:nvSpPr>
        <xdr:cNvPr id="1251" name="Line 227"/>
        <xdr:cNvSpPr>
          <a:spLocks noChangeShapeType="1"/>
        </xdr:cNvSpPr>
      </xdr:nvSpPr>
      <xdr:spPr bwMode="auto">
        <a:xfrm flipH="1">
          <a:off x="19716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123825</xdr:colOff>
      <xdr:row>15</xdr:row>
      <xdr:rowOff>57150</xdr:rowOff>
    </xdr:from>
    <xdr:to>
      <xdr:col>10</xdr:col>
      <xdr:colOff>19050</xdr:colOff>
      <xdr:row>16</xdr:row>
      <xdr:rowOff>47625</xdr:rowOff>
    </xdr:to>
    <xdr:sp macro="" textlink="">
      <xdr:nvSpPr>
        <xdr:cNvPr id="1252" name="Line 228"/>
        <xdr:cNvSpPr>
          <a:spLocks noChangeShapeType="1"/>
        </xdr:cNvSpPr>
      </xdr:nvSpPr>
      <xdr:spPr bwMode="auto">
        <a:xfrm flipH="1">
          <a:off x="20288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9525</xdr:colOff>
      <xdr:row>15</xdr:row>
      <xdr:rowOff>57150</xdr:rowOff>
    </xdr:from>
    <xdr:to>
      <xdr:col>9</xdr:col>
      <xdr:colOff>190500</xdr:colOff>
      <xdr:row>16</xdr:row>
      <xdr:rowOff>47625</xdr:rowOff>
    </xdr:to>
    <xdr:sp macro="" textlink="">
      <xdr:nvSpPr>
        <xdr:cNvPr id="1253" name="Line 229"/>
        <xdr:cNvSpPr>
          <a:spLocks noChangeShapeType="1"/>
        </xdr:cNvSpPr>
      </xdr:nvSpPr>
      <xdr:spPr bwMode="auto">
        <a:xfrm flipH="1">
          <a:off x="19145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31</xdr:col>
      <xdr:colOff>9525</xdr:colOff>
      <xdr:row>4</xdr:row>
      <xdr:rowOff>0</xdr:rowOff>
    </xdr:to>
    <xdr:sp macro="" textlink="">
      <xdr:nvSpPr>
        <xdr:cNvPr id="4097" name="Line 1"/>
        <xdr:cNvSpPr>
          <a:spLocks noChangeShapeType="1"/>
        </xdr:cNvSpPr>
      </xdr:nvSpPr>
      <xdr:spPr bwMode="auto">
        <a:xfrm>
          <a:off x="219075" y="561975"/>
          <a:ext cx="7115175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0</xdr:rowOff>
    </xdr:from>
    <xdr:to>
      <xdr:col>31</xdr:col>
      <xdr:colOff>9525</xdr:colOff>
      <xdr:row>62</xdr:row>
      <xdr:rowOff>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219075" y="11125200"/>
          <a:ext cx="7115175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0</xdr:row>
      <xdr:rowOff>0</xdr:rowOff>
    </xdr:from>
    <xdr:to>
      <xdr:col>28</xdr:col>
      <xdr:colOff>885825</xdr:colOff>
      <xdr:row>0</xdr:row>
      <xdr:rowOff>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>
          <a:off x="6238875" y="0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209550</xdr:colOff>
      <xdr:row>0</xdr:row>
      <xdr:rowOff>0</xdr:rowOff>
    </xdr:from>
    <xdr:to>
      <xdr:col>30</xdr:col>
      <xdr:colOff>238125</xdr:colOff>
      <xdr:row>0</xdr:row>
      <xdr:rowOff>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>
          <a:off x="5819775" y="0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276225</xdr:colOff>
      <xdr:row>60</xdr:row>
      <xdr:rowOff>38100</xdr:rowOff>
    </xdr:from>
    <xdr:ext cx="200025" cy="190500"/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1323975" y="10744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twoCellAnchor editAs="oneCell">
    <xdr:from>
      <xdr:col>3</xdr:col>
      <xdr:colOff>152400</xdr:colOff>
      <xdr:row>51</xdr:row>
      <xdr:rowOff>0</xdr:rowOff>
    </xdr:from>
    <xdr:to>
      <xdr:col>4</xdr:col>
      <xdr:colOff>57150</xdr:colOff>
      <xdr:row>51</xdr:row>
      <xdr:rowOff>180975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628650" y="8991600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23</xdr:col>
      <xdr:colOff>76200</xdr:colOff>
      <xdr:row>55</xdr:row>
      <xdr:rowOff>38100</xdr:rowOff>
    </xdr:from>
    <xdr:ext cx="1947393" cy="318549"/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5114925" y="9791700"/>
          <a:ext cx="1947393" cy="3185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判定基準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τ≦ｆs</a:t>
          </a:r>
          <a:r>
            <a:rPr lang="ja-JP" altLang="en-US" sz="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の場合；強度は合格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τ＞ｆs</a:t>
          </a: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の場合；強度不足で不合格</a:t>
          </a:r>
        </a:p>
      </xdr:txBody>
    </xdr:sp>
    <xdr:clientData/>
  </xdr:oneCellAnchor>
  <xdr:oneCellAnchor>
    <xdr:from>
      <xdr:col>3</xdr:col>
      <xdr:colOff>38100</xdr:colOff>
      <xdr:row>55</xdr:row>
      <xdr:rowOff>38100</xdr:rowOff>
    </xdr:from>
    <xdr:ext cx="2012795" cy="335220"/>
    <xdr:sp macro="" textlink="">
      <xdr:nvSpPr>
        <xdr:cNvPr id="4104" name="Text Box 8"/>
        <xdr:cNvSpPr txBox="1">
          <a:spLocks noChangeArrowheads="1"/>
        </xdr:cNvSpPr>
      </xdr:nvSpPr>
      <xdr:spPr bwMode="auto">
        <a:xfrm>
          <a:off x="514350" y="9791700"/>
          <a:ext cx="2012795" cy="335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判定基準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Ｒb≦Ｔa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の場合；強度は合格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Ｒb＞Ta</a:t>
          </a: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の場合；強度不足で不合格</a:t>
          </a:r>
        </a:p>
      </xdr:txBody>
    </xdr:sp>
    <xdr:clientData/>
  </xdr:oneCellAnchor>
  <xdr:oneCellAnchor>
    <xdr:from>
      <xdr:col>12</xdr:col>
      <xdr:colOff>76200</xdr:colOff>
      <xdr:row>55</xdr:row>
      <xdr:rowOff>38100</xdr:rowOff>
    </xdr:from>
    <xdr:ext cx="1932965" cy="318549"/>
    <xdr:sp macro="" textlink="">
      <xdr:nvSpPr>
        <xdr:cNvPr id="4105" name="Text Box 9"/>
        <xdr:cNvSpPr txBox="1">
          <a:spLocks noChangeArrowheads="1"/>
        </xdr:cNvSpPr>
      </xdr:nvSpPr>
      <xdr:spPr bwMode="auto">
        <a:xfrm>
          <a:off x="2838450" y="9791700"/>
          <a:ext cx="1932965" cy="3185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判定基準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σ≦ｆｔ</a:t>
          </a:r>
          <a:r>
            <a:rPr lang="ja-JP" altLang="en-US" sz="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の場合；強度は合格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σ＞ｆｔ</a:t>
          </a: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の場合；強度不足で不合格</a:t>
          </a:r>
        </a:p>
      </xdr:txBody>
    </xdr:sp>
    <xdr:clientData/>
  </xdr:oneCellAnchor>
  <xdr:twoCellAnchor editAs="oneCell">
    <xdr:from>
      <xdr:col>3</xdr:col>
      <xdr:colOff>9525</xdr:colOff>
      <xdr:row>47</xdr:row>
      <xdr:rowOff>114300</xdr:rowOff>
    </xdr:from>
    <xdr:to>
      <xdr:col>4</xdr:col>
      <xdr:colOff>104775</xdr:colOff>
      <xdr:row>48</xdr:row>
      <xdr:rowOff>104775</xdr:rowOff>
    </xdr:to>
    <xdr:sp macro="" textlink="">
      <xdr:nvSpPr>
        <xdr:cNvPr id="4106" name="Text Box 10"/>
        <xdr:cNvSpPr txBox="1">
          <a:spLocks noChangeArrowheads="1"/>
        </xdr:cNvSpPr>
      </xdr:nvSpPr>
      <xdr:spPr bwMode="auto">
        <a:xfrm>
          <a:off x="485775" y="8343900"/>
          <a:ext cx="3810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3</xdr:col>
      <xdr:colOff>142875</xdr:colOff>
      <xdr:row>58</xdr:row>
      <xdr:rowOff>114300</xdr:rowOff>
    </xdr:from>
    <xdr:ext cx="485775" cy="200025"/>
    <xdr:sp macro="" textlink="">
      <xdr:nvSpPr>
        <xdr:cNvPr id="4107" name="Text Box 11"/>
        <xdr:cNvSpPr txBox="1">
          <a:spLocks noChangeArrowheads="1"/>
        </xdr:cNvSpPr>
      </xdr:nvSpPr>
      <xdr:spPr bwMode="auto">
        <a:xfrm>
          <a:off x="619125" y="1043940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Ｓ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ゴシック"/>
              <a:cs typeface="Times New Roman"/>
            </a:rPr>
            <a:t>fRb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276225</xdr:colOff>
      <xdr:row>58</xdr:row>
      <xdr:rowOff>114300</xdr:rowOff>
    </xdr:from>
    <xdr:ext cx="200025" cy="190500"/>
    <xdr:sp macro="" textlink="">
      <xdr:nvSpPr>
        <xdr:cNvPr id="4108" name="Text Box 12"/>
        <xdr:cNvSpPr txBox="1">
          <a:spLocks noChangeArrowheads="1"/>
        </xdr:cNvSpPr>
      </xdr:nvSpPr>
      <xdr:spPr bwMode="auto">
        <a:xfrm>
          <a:off x="1323975" y="104394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oneCellAnchor>
    <xdr:from>
      <xdr:col>15</xdr:col>
      <xdr:colOff>104775</xdr:colOff>
      <xdr:row>60</xdr:row>
      <xdr:rowOff>28575</xdr:rowOff>
    </xdr:from>
    <xdr:ext cx="200025" cy="190500"/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3609975" y="107346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oneCellAnchor>
    <xdr:from>
      <xdr:col>12</xdr:col>
      <xdr:colOff>142875</xdr:colOff>
      <xdr:row>58</xdr:row>
      <xdr:rowOff>114300</xdr:rowOff>
    </xdr:from>
    <xdr:ext cx="409575" cy="200025"/>
    <xdr:sp macro="" textlink="">
      <xdr:nvSpPr>
        <xdr:cNvPr id="4110" name="Text Box 14"/>
        <xdr:cNvSpPr txBox="1">
          <a:spLocks noChangeArrowheads="1"/>
        </xdr:cNvSpPr>
      </xdr:nvSpPr>
      <xdr:spPr bwMode="auto">
        <a:xfrm>
          <a:off x="2905125" y="10439400"/>
          <a:ext cx="409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Ｓ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ゴシック"/>
              <a:cs typeface="Times New Roman"/>
            </a:rPr>
            <a:t>fσ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104775</xdr:colOff>
      <xdr:row>58</xdr:row>
      <xdr:rowOff>114300</xdr:rowOff>
    </xdr:from>
    <xdr:ext cx="200025" cy="190500"/>
    <xdr:sp macro="" textlink="">
      <xdr:nvSpPr>
        <xdr:cNvPr id="4111" name="Text Box 15"/>
        <xdr:cNvSpPr txBox="1">
          <a:spLocks noChangeArrowheads="1"/>
        </xdr:cNvSpPr>
      </xdr:nvSpPr>
      <xdr:spPr bwMode="auto">
        <a:xfrm>
          <a:off x="3609975" y="104394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oneCellAnchor>
    <xdr:from>
      <xdr:col>26</xdr:col>
      <xdr:colOff>66675</xdr:colOff>
      <xdr:row>60</xdr:row>
      <xdr:rowOff>38100</xdr:rowOff>
    </xdr:from>
    <xdr:ext cx="200025" cy="190500"/>
    <xdr:sp macro="" textlink="">
      <xdr:nvSpPr>
        <xdr:cNvPr id="4112" name="Text Box 16"/>
        <xdr:cNvSpPr txBox="1">
          <a:spLocks noChangeArrowheads="1"/>
        </xdr:cNvSpPr>
      </xdr:nvSpPr>
      <xdr:spPr bwMode="auto">
        <a:xfrm>
          <a:off x="5962650" y="107442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oneCellAnchor>
    <xdr:from>
      <xdr:col>23</xdr:col>
      <xdr:colOff>142875</xdr:colOff>
      <xdr:row>58</xdr:row>
      <xdr:rowOff>114300</xdr:rowOff>
    </xdr:from>
    <xdr:ext cx="400050" cy="200025"/>
    <xdr:sp macro="" textlink="">
      <xdr:nvSpPr>
        <xdr:cNvPr id="4113" name="Text Box 17"/>
        <xdr:cNvSpPr txBox="1">
          <a:spLocks noChangeArrowheads="1"/>
        </xdr:cNvSpPr>
      </xdr:nvSpPr>
      <xdr:spPr bwMode="auto">
        <a:xfrm>
          <a:off x="5181600" y="10439400"/>
          <a:ext cx="400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Ｓ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ゴシック"/>
              <a:cs typeface="Times New Roman"/>
            </a:rPr>
            <a:t>fτ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26</xdr:col>
      <xdr:colOff>66675</xdr:colOff>
      <xdr:row>58</xdr:row>
      <xdr:rowOff>114300</xdr:rowOff>
    </xdr:from>
    <xdr:ext cx="200025" cy="190500"/>
    <xdr:sp macro="" textlink="">
      <xdr:nvSpPr>
        <xdr:cNvPr id="4114" name="Text Box 18"/>
        <xdr:cNvSpPr txBox="1">
          <a:spLocks noChangeArrowheads="1"/>
        </xdr:cNvSpPr>
      </xdr:nvSpPr>
      <xdr:spPr bwMode="auto">
        <a:xfrm>
          <a:off x="5962650" y="104394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twoCellAnchor editAs="oneCell">
    <xdr:from>
      <xdr:col>13</xdr:col>
      <xdr:colOff>114300</xdr:colOff>
      <xdr:row>49</xdr:row>
      <xdr:rowOff>47625</xdr:rowOff>
    </xdr:from>
    <xdr:to>
      <xdr:col>14</xdr:col>
      <xdr:colOff>19050</xdr:colOff>
      <xdr:row>50</xdr:row>
      <xdr:rowOff>38100</xdr:rowOff>
    </xdr:to>
    <xdr:sp macro="" textlink="">
      <xdr:nvSpPr>
        <xdr:cNvPr id="4115" name="Text Box 19"/>
        <xdr:cNvSpPr txBox="1">
          <a:spLocks noChangeArrowheads="1"/>
        </xdr:cNvSpPr>
      </xdr:nvSpPr>
      <xdr:spPr bwMode="auto">
        <a:xfrm>
          <a:off x="3143250" y="8658225"/>
          <a:ext cx="2095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15</xdr:col>
      <xdr:colOff>104775</xdr:colOff>
      <xdr:row>47</xdr:row>
      <xdr:rowOff>114300</xdr:rowOff>
    </xdr:from>
    <xdr:ext cx="200025" cy="190500"/>
    <xdr:sp macro="" textlink="">
      <xdr:nvSpPr>
        <xdr:cNvPr id="4116" name="Text Box 20"/>
        <xdr:cNvSpPr txBox="1">
          <a:spLocks noChangeArrowheads="1"/>
        </xdr:cNvSpPr>
      </xdr:nvSpPr>
      <xdr:spPr bwMode="auto">
        <a:xfrm>
          <a:off x="3609975" y="83439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twoCellAnchor editAs="oneCell">
    <xdr:from>
      <xdr:col>12</xdr:col>
      <xdr:colOff>247650</xdr:colOff>
      <xdr:row>47</xdr:row>
      <xdr:rowOff>114300</xdr:rowOff>
    </xdr:from>
    <xdr:to>
      <xdr:col>14</xdr:col>
      <xdr:colOff>57150</xdr:colOff>
      <xdr:row>48</xdr:row>
      <xdr:rowOff>104775</xdr:rowOff>
    </xdr:to>
    <xdr:sp macro="" textlink="">
      <xdr:nvSpPr>
        <xdr:cNvPr id="4117" name="Text Box 21"/>
        <xdr:cNvSpPr txBox="1">
          <a:spLocks noChangeArrowheads="1"/>
        </xdr:cNvSpPr>
      </xdr:nvSpPr>
      <xdr:spPr bwMode="auto">
        <a:xfrm>
          <a:off x="3009900" y="8343900"/>
          <a:ext cx="3810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σ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 editAs="oneCell">
    <xdr:from>
      <xdr:col>24</xdr:col>
      <xdr:colOff>114300</xdr:colOff>
      <xdr:row>49</xdr:row>
      <xdr:rowOff>47625</xdr:rowOff>
    </xdr:from>
    <xdr:to>
      <xdr:col>25</xdr:col>
      <xdr:colOff>28575</xdr:colOff>
      <xdr:row>50</xdr:row>
      <xdr:rowOff>38100</xdr:rowOff>
    </xdr:to>
    <xdr:sp macro="" textlink="">
      <xdr:nvSpPr>
        <xdr:cNvPr id="4118" name="Text Box 22"/>
        <xdr:cNvSpPr txBox="1">
          <a:spLocks noChangeArrowheads="1"/>
        </xdr:cNvSpPr>
      </xdr:nvSpPr>
      <xdr:spPr bwMode="auto">
        <a:xfrm>
          <a:off x="5438775" y="8658225"/>
          <a:ext cx="2000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26</xdr:col>
      <xdr:colOff>66675</xdr:colOff>
      <xdr:row>47</xdr:row>
      <xdr:rowOff>114300</xdr:rowOff>
    </xdr:from>
    <xdr:ext cx="200025" cy="190500"/>
    <xdr:sp macro="" textlink="">
      <xdr:nvSpPr>
        <xdr:cNvPr id="4119" name="Text Box 23"/>
        <xdr:cNvSpPr txBox="1">
          <a:spLocks noChangeArrowheads="1"/>
        </xdr:cNvSpPr>
      </xdr:nvSpPr>
      <xdr:spPr bwMode="auto">
        <a:xfrm>
          <a:off x="5962650" y="83439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oneCellAnchor>
  <xdr:twoCellAnchor editAs="oneCell">
    <xdr:from>
      <xdr:col>23</xdr:col>
      <xdr:colOff>247650</xdr:colOff>
      <xdr:row>47</xdr:row>
      <xdr:rowOff>114300</xdr:rowOff>
    </xdr:from>
    <xdr:to>
      <xdr:col>25</xdr:col>
      <xdr:colOff>57150</xdr:colOff>
      <xdr:row>48</xdr:row>
      <xdr:rowOff>104775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5286375" y="8343900"/>
          <a:ext cx="3810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4</xdr:col>
      <xdr:colOff>276225</xdr:colOff>
      <xdr:row>39</xdr:row>
      <xdr:rowOff>95250</xdr:rowOff>
    </xdr:to>
    <xdr:sp macro="" textlink="">
      <xdr:nvSpPr>
        <xdr:cNvPr id="4121" name="Line 25"/>
        <xdr:cNvSpPr>
          <a:spLocks noChangeShapeType="1"/>
        </xdr:cNvSpPr>
      </xdr:nvSpPr>
      <xdr:spPr bwMode="auto">
        <a:xfrm>
          <a:off x="476250" y="6886575"/>
          <a:ext cx="561975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38</xdr:row>
      <xdr:rowOff>47625</xdr:rowOff>
    </xdr:from>
    <xdr:to>
      <xdr:col>4</xdr:col>
      <xdr:colOff>161925</xdr:colOff>
      <xdr:row>39</xdr:row>
      <xdr:rowOff>85725</xdr:rowOff>
    </xdr:to>
    <xdr:sp macro="" textlink="">
      <xdr:nvSpPr>
        <xdr:cNvPr id="4122" name="Text Box 26"/>
        <xdr:cNvSpPr txBox="1">
          <a:spLocks noChangeArrowheads="1"/>
        </xdr:cNvSpPr>
      </xdr:nvSpPr>
      <xdr:spPr bwMode="auto">
        <a:xfrm>
          <a:off x="561975" y="7124700"/>
          <a:ext cx="361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設置階</a:t>
          </a:r>
        </a:p>
      </xdr:txBody>
    </xdr:sp>
    <xdr:clientData/>
  </xdr:twoCellAnchor>
  <xdr:twoCellAnchor>
    <xdr:from>
      <xdr:col>4</xdr:col>
      <xdr:colOff>38100</xdr:colOff>
      <xdr:row>37</xdr:row>
      <xdr:rowOff>114300</xdr:rowOff>
    </xdr:from>
    <xdr:to>
      <xdr:col>5</xdr:col>
      <xdr:colOff>114300</xdr:colOff>
      <xdr:row>38</xdr:row>
      <xdr:rowOff>47625</xdr:rowOff>
    </xdr:to>
    <xdr:sp macro="" textlink="">
      <xdr:nvSpPr>
        <xdr:cNvPr id="4123" name="Text Box 27"/>
        <xdr:cNvSpPr txBox="1">
          <a:spLocks noChangeArrowheads="1"/>
        </xdr:cNvSpPr>
      </xdr:nvSpPr>
      <xdr:spPr bwMode="auto">
        <a:xfrm>
          <a:off x="800100" y="7000875"/>
          <a:ext cx="3619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クラス</a:t>
          </a:r>
        </a:p>
      </xdr:txBody>
    </xdr:sp>
    <xdr:clientData/>
  </xdr:twoCellAnchor>
  <xdr:twoCellAnchor>
    <xdr:from>
      <xdr:col>4</xdr:col>
      <xdr:colOff>38100</xdr:colOff>
      <xdr:row>37</xdr:row>
      <xdr:rowOff>19050</xdr:rowOff>
    </xdr:from>
    <xdr:to>
      <xdr:col>5</xdr:col>
      <xdr:colOff>114300</xdr:colOff>
      <xdr:row>37</xdr:row>
      <xdr:rowOff>171450</xdr:rowOff>
    </xdr:to>
    <xdr:sp macro="" textlink="">
      <xdr:nvSpPr>
        <xdr:cNvPr id="4124" name="Text Box 28"/>
        <xdr:cNvSpPr txBox="1">
          <a:spLocks noChangeArrowheads="1"/>
        </xdr:cNvSpPr>
      </xdr:nvSpPr>
      <xdr:spPr bwMode="auto">
        <a:xfrm>
          <a:off x="800100" y="6905625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耐</a:t>
          </a:r>
          <a:r>
            <a:rPr lang="ja-JP" altLang="en-US" sz="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震</a:t>
          </a:r>
        </a:p>
      </xdr:txBody>
    </xdr:sp>
    <xdr:clientData/>
  </xdr:twoCellAnchor>
  <xdr:oneCellAnchor>
    <xdr:from>
      <xdr:col>24</xdr:col>
      <xdr:colOff>247650</xdr:colOff>
      <xdr:row>12</xdr:row>
      <xdr:rowOff>28575</xdr:rowOff>
    </xdr:from>
    <xdr:ext cx="161925" cy="190500"/>
    <xdr:sp macro="" textlink="">
      <xdr:nvSpPr>
        <xdr:cNvPr id="4125" name="Text Box 29"/>
        <xdr:cNvSpPr txBox="1">
          <a:spLocks noChangeArrowheads="1"/>
        </xdr:cNvSpPr>
      </xdr:nvSpPr>
      <xdr:spPr bwMode="auto">
        <a:xfrm>
          <a:off x="5572125" y="2152650"/>
          <a:ext cx="161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</xdr:txBody>
    </xdr:sp>
    <xdr:clientData/>
  </xdr:oneCellAnchor>
  <xdr:twoCellAnchor>
    <xdr:from>
      <xdr:col>26</xdr:col>
      <xdr:colOff>161925</xdr:colOff>
      <xdr:row>7</xdr:row>
      <xdr:rowOff>38100</xdr:rowOff>
    </xdr:from>
    <xdr:to>
      <xdr:col>29</xdr:col>
      <xdr:colOff>47625</xdr:colOff>
      <xdr:row>17</xdr:row>
      <xdr:rowOff>57150</xdr:rowOff>
    </xdr:to>
    <xdr:grpSp>
      <xdr:nvGrpSpPr>
        <xdr:cNvPr id="4126" name="Group 30"/>
        <xdr:cNvGrpSpPr>
          <a:grpSpLocks/>
        </xdr:cNvGrpSpPr>
      </xdr:nvGrpSpPr>
      <xdr:grpSpPr bwMode="auto">
        <a:xfrm>
          <a:off x="6057900" y="1209675"/>
          <a:ext cx="742950" cy="1924050"/>
          <a:chOff x="386" y="146"/>
          <a:chExt cx="163" cy="202"/>
        </a:xfrm>
      </xdr:grpSpPr>
      <xdr:sp macro="" textlink="">
        <xdr:nvSpPr>
          <xdr:cNvPr id="4127" name="Line 31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8" name="Line 32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9" name="Line 33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0" name="Line 34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95250</xdr:colOff>
      <xdr:row>18</xdr:row>
      <xdr:rowOff>76200</xdr:rowOff>
    </xdr:from>
    <xdr:to>
      <xdr:col>10</xdr:col>
      <xdr:colOff>95250</xdr:colOff>
      <xdr:row>21</xdr:row>
      <xdr:rowOff>152400</xdr:rowOff>
    </xdr:to>
    <xdr:sp macro="" textlink="">
      <xdr:nvSpPr>
        <xdr:cNvPr id="4131" name="Line 35"/>
        <xdr:cNvSpPr>
          <a:spLocks noChangeShapeType="1"/>
        </xdr:cNvSpPr>
      </xdr:nvSpPr>
      <xdr:spPr bwMode="auto">
        <a:xfrm>
          <a:off x="2286000" y="3343275"/>
          <a:ext cx="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6</xdr:row>
      <xdr:rowOff>66675</xdr:rowOff>
    </xdr:from>
    <xdr:to>
      <xdr:col>8</xdr:col>
      <xdr:colOff>9525</xdr:colOff>
      <xdr:row>23</xdr:row>
      <xdr:rowOff>47625</xdr:rowOff>
    </xdr:to>
    <xdr:sp macro="" textlink="">
      <xdr:nvSpPr>
        <xdr:cNvPr id="4132" name="Line 36"/>
        <xdr:cNvSpPr>
          <a:spLocks noChangeShapeType="1"/>
        </xdr:cNvSpPr>
      </xdr:nvSpPr>
      <xdr:spPr bwMode="auto">
        <a:xfrm>
          <a:off x="1628775" y="1047750"/>
          <a:ext cx="0" cy="3219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19</xdr:row>
      <xdr:rowOff>0</xdr:rowOff>
    </xdr:from>
    <xdr:to>
      <xdr:col>5</xdr:col>
      <xdr:colOff>38100</xdr:colOff>
      <xdr:row>21</xdr:row>
      <xdr:rowOff>47625</xdr:rowOff>
    </xdr:to>
    <xdr:sp macro="" textlink="">
      <xdr:nvSpPr>
        <xdr:cNvPr id="4133" name="Line 37"/>
        <xdr:cNvSpPr>
          <a:spLocks noChangeShapeType="1"/>
        </xdr:cNvSpPr>
      </xdr:nvSpPr>
      <xdr:spPr bwMode="auto">
        <a:xfrm>
          <a:off x="1085850" y="3457575"/>
          <a:ext cx="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266700</xdr:colOff>
      <xdr:row>19</xdr:row>
      <xdr:rowOff>0</xdr:rowOff>
    </xdr:from>
    <xdr:to>
      <xdr:col>9</xdr:col>
      <xdr:colOff>266700</xdr:colOff>
      <xdr:row>21</xdr:row>
      <xdr:rowOff>47625</xdr:rowOff>
    </xdr:to>
    <xdr:sp macro="" textlink="">
      <xdr:nvSpPr>
        <xdr:cNvPr id="4134" name="Line 38"/>
        <xdr:cNvSpPr>
          <a:spLocks noChangeShapeType="1"/>
        </xdr:cNvSpPr>
      </xdr:nvSpPr>
      <xdr:spPr bwMode="auto">
        <a:xfrm>
          <a:off x="2171700" y="3457575"/>
          <a:ext cx="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209550</xdr:colOff>
      <xdr:row>18</xdr:row>
      <xdr:rowOff>76200</xdr:rowOff>
    </xdr:from>
    <xdr:to>
      <xdr:col>4</xdr:col>
      <xdr:colOff>209550</xdr:colOff>
      <xdr:row>21</xdr:row>
      <xdr:rowOff>152400</xdr:rowOff>
    </xdr:to>
    <xdr:sp macro="" textlink="">
      <xdr:nvSpPr>
        <xdr:cNvPr id="4135" name="Line 39"/>
        <xdr:cNvSpPr>
          <a:spLocks noChangeShapeType="1"/>
        </xdr:cNvSpPr>
      </xdr:nvSpPr>
      <xdr:spPr bwMode="auto">
        <a:xfrm>
          <a:off x="971550" y="3343275"/>
          <a:ext cx="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17</xdr:row>
      <xdr:rowOff>152400</xdr:rowOff>
    </xdr:from>
    <xdr:to>
      <xdr:col>10</xdr:col>
      <xdr:colOff>38100</xdr:colOff>
      <xdr:row>23</xdr:row>
      <xdr:rowOff>28575</xdr:rowOff>
    </xdr:to>
    <xdr:sp macro="" textlink="">
      <xdr:nvSpPr>
        <xdr:cNvPr id="4136" name="Line 40"/>
        <xdr:cNvSpPr>
          <a:spLocks noChangeShapeType="1"/>
        </xdr:cNvSpPr>
      </xdr:nvSpPr>
      <xdr:spPr bwMode="auto">
        <a:xfrm>
          <a:off x="2228850" y="3228975"/>
          <a:ext cx="0" cy="10191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20</xdr:row>
      <xdr:rowOff>19050</xdr:rowOff>
    </xdr:from>
    <xdr:to>
      <xdr:col>11</xdr:col>
      <xdr:colOff>171450</xdr:colOff>
      <xdr:row>20</xdr:row>
      <xdr:rowOff>19050</xdr:rowOff>
    </xdr:to>
    <xdr:sp macro="" textlink="">
      <xdr:nvSpPr>
        <xdr:cNvPr id="4137" name="Line 41"/>
        <xdr:cNvSpPr>
          <a:spLocks noChangeShapeType="1"/>
        </xdr:cNvSpPr>
      </xdr:nvSpPr>
      <xdr:spPr bwMode="auto">
        <a:xfrm>
          <a:off x="790575" y="3667125"/>
          <a:ext cx="1838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21</xdr:row>
      <xdr:rowOff>47625</xdr:rowOff>
    </xdr:from>
    <xdr:to>
      <xdr:col>9</xdr:col>
      <xdr:colOff>266700</xdr:colOff>
      <xdr:row>21</xdr:row>
      <xdr:rowOff>47625</xdr:rowOff>
    </xdr:to>
    <xdr:sp macro="" textlink="">
      <xdr:nvSpPr>
        <xdr:cNvPr id="4138" name="Line 42"/>
        <xdr:cNvSpPr>
          <a:spLocks noChangeShapeType="1"/>
        </xdr:cNvSpPr>
      </xdr:nvSpPr>
      <xdr:spPr bwMode="auto">
        <a:xfrm>
          <a:off x="1085850" y="3886200"/>
          <a:ext cx="1085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19</xdr:row>
      <xdr:rowOff>0</xdr:rowOff>
    </xdr:from>
    <xdr:to>
      <xdr:col>9</xdr:col>
      <xdr:colOff>266700</xdr:colOff>
      <xdr:row>19</xdr:row>
      <xdr:rowOff>0</xdr:rowOff>
    </xdr:to>
    <xdr:sp macro="" textlink="">
      <xdr:nvSpPr>
        <xdr:cNvPr id="4139" name="Line 43"/>
        <xdr:cNvSpPr>
          <a:spLocks noChangeShapeType="1"/>
        </xdr:cNvSpPr>
      </xdr:nvSpPr>
      <xdr:spPr bwMode="auto">
        <a:xfrm>
          <a:off x="1085850" y="3457575"/>
          <a:ext cx="1085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104775</xdr:colOff>
      <xdr:row>21</xdr:row>
      <xdr:rowOff>95250</xdr:rowOff>
    </xdr:from>
    <xdr:to>
      <xdr:col>11</xdr:col>
      <xdr:colOff>66675</xdr:colOff>
      <xdr:row>21</xdr:row>
      <xdr:rowOff>95250</xdr:rowOff>
    </xdr:to>
    <xdr:sp macro="" textlink="">
      <xdr:nvSpPr>
        <xdr:cNvPr id="4140" name="Line 44"/>
        <xdr:cNvSpPr>
          <a:spLocks noChangeShapeType="1"/>
        </xdr:cNvSpPr>
      </xdr:nvSpPr>
      <xdr:spPr bwMode="auto">
        <a:xfrm>
          <a:off x="866775" y="3933825"/>
          <a:ext cx="1657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209550</xdr:colOff>
      <xdr:row>21</xdr:row>
      <xdr:rowOff>152400</xdr:rowOff>
    </xdr:from>
    <xdr:to>
      <xdr:col>10</xdr:col>
      <xdr:colOff>95250</xdr:colOff>
      <xdr:row>21</xdr:row>
      <xdr:rowOff>152400</xdr:rowOff>
    </xdr:to>
    <xdr:sp macro="" textlink="">
      <xdr:nvSpPr>
        <xdr:cNvPr id="4141" name="Line 45"/>
        <xdr:cNvSpPr>
          <a:spLocks noChangeShapeType="1"/>
        </xdr:cNvSpPr>
      </xdr:nvSpPr>
      <xdr:spPr bwMode="auto">
        <a:xfrm>
          <a:off x="971550" y="3990975"/>
          <a:ext cx="131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266700</xdr:colOff>
      <xdr:row>17</xdr:row>
      <xdr:rowOff>180975</xdr:rowOff>
    </xdr:from>
    <xdr:to>
      <xdr:col>4</xdr:col>
      <xdr:colOff>266700</xdr:colOff>
      <xdr:row>23</xdr:row>
      <xdr:rowOff>28575</xdr:rowOff>
    </xdr:to>
    <xdr:sp macro="" textlink="">
      <xdr:nvSpPr>
        <xdr:cNvPr id="4142" name="Line 46"/>
        <xdr:cNvSpPr>
          <a:spLocks noChangeShapeType="1"/>
        </xdr:cNvSpPr>
      </xdr:nvSpPr>
      <xdr:spPr bwMode="auto">
        <a:xfrm>
          <a:off x="1028700" y="3257550"/>
          <a:ext cx="0" cy="9906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18</xdr:row>
      <xdr:rowOff>133350</xdr:rowOff>
    </xdr:from>
    <xdr:to>
      <xdr:col>11</xdr:col>
      <xdr:colOff>47625</xdr:colOff>
      <xdr:row>18</xdr:row>
      <xdr:rowOff>133350</xdr:rowOff>
    </xdr:to>
    <xdr:sp macro="" textlink="">
      <xdr:nvSpPr>
        <xdr:cNvPr id="4143" name="Line 47"/>
        <xdr:cNvSpPr>
          <a:spLocks noChangeShapeType="1"/>
        </xdr:cNvSpPr>
      </xdr:nvSpPr>
      <xdr:spPr bwMode="auto">
        <a:xfrm>
          <a:off x="781050" y="3400425"/>
          <a:ext cx="17240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22</xdr:row>
      <xdr:rowOff>161925</xdr:rowOff>
    </xdr:from>
    <xdr:to>
      <xdr:col>10</xdr:col>
      <xdr:colOff>28575</xdr:colOff>
      <xdr:row>22</xdr:row>
      <xdr:rowOff>161925</xdr:rowOff>
    </xdr:to>
    <xdr:sp macro="" textlink="">
      <xdr:nvSpPr>
        <xdr:cNvPr id="4144" name="Line 48"/>
        <xdr:cNvSpPr>
          <a:spLocks noChangeShapeType="1"/>
        </xdr:cNvSpPr>
      </xdr:nvSpPr>
      <xdr:spPr bwMode="auto">
        <a:xfrm>
          <a:off x="1019175" y="4191000"/>
          <a:ext cx="12001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257175</xdr:colOff>
      <xdr:row>18</xdr:row>
      <xdr:rowOff>133350</xdr:rowOff>
    </xdr:from>
    <xdr:to>
      <xdr:col>10</xdr:col>
      <xdr:colOff>257175</xdr:colOff>
      <xdr:row>21</xdr:row>
      <xdr:rowOff>95250</xdr:rowOff>
    </xdr:to>
    <xdr:sp macro="" textlink="">
      <xdr:nvSpPr>
        <xdr:cNvPr id="4145" name="Line 49"/>
        <xdr:cNvSpPr>
          <a:spLocks noChangeShapeType="1"/>
        </xdr:cNvSpPr>
      </xdr:nvSpPr>
      <xdr:spPr bwMode="auto">
        <a:xfrm>
          <a:off x="2447925" y="3400425"/>
          <a:ext cx="0" cy="5334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21</xdr:row>
      <xdr:rowOff>76200</xdr:rowOff>
    </xdr:from>
    <xdr:to>
      <xdr:col>10</xdr:col>
      <xdr:colOff>57150</xdr:colOff>
      <xdr:row>21</xdr:row>
      <xdr:rowOff>114300</xdr:rowOff>
    </xdr:to>
    <xdr:sp macro="" textlink="">
      <xdr:nvSpPr>
        <xdr:cNvPr id="4146" name="Oval 50"/>
        <xdr:cNvSpPr>
          <a:spLocks noChangeArrowheads="1"/>
        </xdr:cNvSpPr>
      </xdr:nvSpPr>
      <xdr:spPr bwMode="auto">
        <a:xfrm>
          <a:off x="2209800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247650</xdr:colOff>
      <xdr:row>21</xdr:row>
      <xdr:rowOff>76200</xdr:rowOff>
    </xdr:from>
    <xdr:to>
      <xdr:col>5</xdr:col>
      <xdr:colOff>0</xdr:colOff>
      <xdr:row>21</xdr:row>
      <xdr:rowOff>114300</xdr:rowOff>
    </xdr:to>
    <xdr:sp macro="" textlink="">
      <xdr:nvSpPr>
        <xdr:cNvPr id="4147" name="Oval 51"/>
        <xdr:cNvSpPr>
          <a:spLocks noChangeArrowheads="1"/>
        </xdr:cNvSpPr>
      </xdr:nvSpPr>
      <xdr:spPr bwMode="auto">
        <a:xfrm>
          <a:off x="1009650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18</xdr:row>
      <xdr:rowOff>76200</xdr:rowOff>
    </xdr:from>
    <xdr:to>
      <xdr:col>10</xdr:col>
      <xdr:colOff>95250</xdr:colOff>
      <xdr:row>18</xdr:row>
      <xdr:rowOff>76200</xdr:rowOff>
    </xdr:to>
    <xdr:sp macro="" textlink="">
      <xdr:nvSpPr>
        <xdr:cNvPr id="4148" name="Line 52"/>
        <xdr:cNvSpPr>
          <a:spLocks noChangeShapeType="1"/>
        </xdr:cNvSpPr>
      </xdr:nvSpPr>
      <xdr:spPr bwMode="auto">
        <a:xfrm>
          <a:off x="971550" y="3343275"/>
          <a:ext cx="131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161925</xdr:colOff>
      <xdr:row>18</xdr:row>
      <xdr:rowOff>28575</xdr:rowOff>
    </xdr:from>
    <xdr:to>
      <xdr:col>29</xdr:col>
      <xdr:colOff>47625</xdr:colOff>
      <xdr:row>18</xdr:row>
      <xdr:rowOff>28575</xdr:rowOff>
    </xdr:to>
    <xdr:sp macro="" textlink="">
      <xdr:nvSpPr>
        <xdr:cNvPr id="4149" name="Line 53"/>
        <xdr:cNvSpPr>
          <a:spLocks noChangeShapeType="1"/>
        </xdr:cNvSpPr>
      </xdr:nvSpPr>
      <xdr:spPr bwMode="auto">
        <a:xfrm>
          <a:off x="6057900" y="3295650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161925</xdr:colOff>
      <xdr:row>17</xdr:row>
      <xdr:rowOff>57150</xdr:rowOff>
    </xdr:from>
    <xdr:to>
      <xdr:col>29</xdr:col>
      <xdr:colOff>47625</xdr:colOff>
      <xdr:row>17</xdr:row>
      <xdr:rowOff>57150</xdr:rowOff>
    </xdr:to>
    <xdr:sp macro="" textlink="">
      <xdr:nvSpPr>
        <xdr:cNvPr id="4150" name="Line 54"/>
        <xdr:cNvSpPr>
          <a:spLocks noChangeShapeType="1"/>
        </xdr:cNvSpPr>
      </xdr:nvSpPr>
      <xdr:spPr bwMode="auto">
        <a:xfrm>
          <a:off x="6057900" y="3133725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7</xdr:row>
      <xdr:rowOff>38100</xdr:rowOff>
    </xdr:from>
    <xdr:to>
      <xdr:col>23</xdr:col>
      <xdr:colOff>161925</xdr:colOff>
      <xdr:row>17</xdr:row>
      <xdr:rowOff>57150</xdr:rowOff>
    </xdr:to>
    <xdr:grpSp>
      <xdr:nvGrpSpPr>
        <xdr:cNvPr id="4151" name="Group 55"/>
        <xdr:cNvGrpSpPr>
          <a:grpSpLocks/>
        </xdr:cNvGrpSpPr>
      </xdr:nvGrpSpPr>
      <xdr:grpSpPr bwMode="auto">
        <a:xfrm>
          <a:off x="3648075" y="1209675"/>
          <a:ext cx="1552575" cy="1924050"/>
          <a:chOff x="386" y="146"/>
          <a:chExt cx="163" cy="202"/>
        </a:xfrm>
      </xdr:grpSpPr>
      <xdr:sp macro="" textlink="">
        <xdr:nvSpPr>
          <xdr:cNvPr id="4152" name="Line 56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3" name="Line 57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4" name="Line 58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5" name="Line 59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28575</xdr:colOff>
      <xdr:row>17</xdr:row>
      <xdr:rowOff>57150</xdr:rowOff>
    </xdr:from>
    <xdr:to>
      <xdr:col>23</xdr:col>
      <xdr:colOff>161925</xdr:colOff>
      <xdr:row>18</xdr:row>
      <xdr:rowOff>28575</xdr:rowOff>
    </xdr:to>
    <xdr:grpSp>
      <xdr:nvGrpSpPr>
        <xdr:cNvPr id="4156" name="Group 60"/>
        <xdr:cNvGrpSpPr>
          <a:grpSpLocks/>
        </xdr:cNvGrpSpPr>
      </xdr:nvGrpSpPr>
      <xdr:grpSpPr bwMode="auto">
        <a:xfrm>
          <a:off x="3648075" y="3133725"/>
          <a:ext cx="1552575" cy="161925"/>
          <a:chOff x="386" y="146"/>
          <a:chExt cx="163" cy="202"/>
        </a:xfrm>
      </xdr:grpSpPr>
      <xdr:sp macro="" textlink="">
        <xdr:nvSpPr>
          <xdr:cNvPr id="4157" name="Line 61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8" name="Line 62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59" name="Line 63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60" name="Line 64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161925</xdr:colOff>
      <xdr:row>18</xdr:row>
      <xdr:rowOff>57150</xdr:rowOff>
    </xdr:from>
    <xdr:to>
      <xdr:col>23</xdr:col>
      <xdr:colOff>161925</xdr:colOff>
      <xdr:row>19</xdr:row>
      <xdr:rowOff>133350</xdr:rowOff>
    </xdr:to>
    <xdr:sp macro="" textlink="">
      <xdr:nvSpPr>
        <xdr:cNvPr id="4161" name="Line 65"/>
        <xdr:cNvSpPr>
          <a:spLocks noChangeShapeType="1"/>
        </xdr:cNvSpPr>
      </xdr:nvSpPr>
      <xdr:spPr bwMode="auto">
        <a:xfrm>
          <a:off x="5200650" y="3324225"/>
          <a:ext cx="0" cy="266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28575</xdr:colOff>
      <xdr:row>18</xdr:row>
      <xdr:rowOff>57150</xdr:rowOff>
    </xdr:from>
    <xdr:to>
      <xdr:col>16</xdr:col>
      <xdr:colOff>28575</xdr:colOff>
      <xdr:row>19</xdr:row>
      <xdr:rowOff>133350</xdr:rowOff>
    </xdr:to>
    <xdr:sp macro="" textlink="">
      <xdr:nvSpPr>
        <xdr:cNvPr id="4162" name="Line 66"/>
        <xdr:cNvSpPr>
          <a:spLocks noChangeShapeType="1"/>
        </xdr:cNvSpPr>
      </xdr:nvSpPr>
      <xdr:spPr bwMode="auto">
        <a:xfrm>
          <a:off x="3648075" y="3324225"/>
          <a:ext cx="0" cy="266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161925</xdr:colOff>
      <xdr:row>19</xdr:row>
      <xdr:rowOff>66675</xdr:rowOff>
    </xdr:from>
    <xdr:to>
      <xdr:col>29</xdr:col>
      <xdr:colOff>47625</xdr:colOff>
      <xdr:row>19</xdr:row>
      <xdr:rowOff>66675</xdr:rowOff>
    </xdr:to>
    <xdr:sp macro="" textlink="">
      <xdr:nvSpPr>
        <xdr:cNvPr id="4163" name="Line 67"/>
        <xdr:cNvSpPr>
          <a:spLocks noChangeShapeType="1"/>
        </xdr:cNvSpPr>
      </xdr:nvSpPr>
      <xdr:spPr bwMode="auto">
        <a:xfrm>
          <a:off x="6057900" y="3524250"/>
          <a:ext cx="742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219075</xdr:colOff>
      <xdr:row>17</xdr:row>
      <xdr:rowOff>57150</xdr:rowOff>
    </xdr:from>
    <xdr:to>
      <xdr:col>28</xdr:col>
      <xdr:colOff>219075</xdr:colOff>
      <xdr:row>18</xdr:row>
      <xdr:rowOff>28575</xdr:rowOff>
    </xdr:to>
    <xdr:sp macro="" textlink="">
      <xdr:nvSpPr>
        <xdr:cNvPr id="4164" name="Line 68"/>
        <xdr:cNvSpPr>
          <a:spLocks noChangeShapeType="1"/>
        </xdr:cNvSpPr>
      </xdr:nvSpPr>
      <xdr:spPr bwMode="auto">
        <a:xfrm>
          <a:off x="6686550" y="3133725"/>
          <a:ext cx="0" cy="1619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276225</xdr:colOff>
      <xdr:row>17</xdr:row>
      <xdr:rowOff>57150</xdr:rowOff>
    </xdr:from>
    <xdr:to>
      <xdr:col>26</xdr:col>
      <xdr:colOff>276225</xdr:colOff>
      <xdr:row>18</xdr:row>
      <xdr:rowOff>28575</xdr:rowOff>
    </xdr:to>
    <xdr:sp macro="" textlink="">
      <xdr:nvSpPr>
        <xdr:cNvPr id="4165" name="Line 69"/>
        <xdr:cNvSpPr>
          <a:spLocks noChangeShapeType="1"/>
        </xdr:cNvSpPr>
      </xdr:nvSpPr>
      <xdr:spPr bwMode="auto">
        <a:xfrm>
          <a:off x="6172200" y="3133725"/>
          <a:ext cx="0" cy="1619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219075</xdr:colOff>
      <xdr:row>17</xdr:row>
      <xdr:rowOff>161925</xdr:rowOff>
    </xdr:from>
    <xdr:to>
      <xdr:col>26</xdr:col>
      <xdr:colOff>219075</xdr:colOff>
      <xdr:row>18</xdr:row>
      <xdr:rowOff>142875</xdr:rowOff>
    </xdr:to>
    <xdr:sp macro="" textlink="">
      <xdr:nvSpPr>
        <xdr:cNvPr id="4166" name="Line 70"/>
        <xdr:cNvSpPr>
          <a:spLocks noChangeShapeType="1"/>
        </xdr:cNvSpPr>
      </xdr:nvSpPr>
      <xdr:spPr bwMode="auto">
        <a:xfrm>
          <a:off x="6115050" y="3238500"/>
          <a:ext cx="0" cy="171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95250</xdr:colOff>
      <xdr:row>17</xdr:row>
      <xdr:rowOff>161925</xdr:rowOff>
    </xdr:from>
    <xdr:to>
      <xdr:col>16</xdr:col>
      <xdr:colOff>95250</xdr:colOff>
      <xdr:row>18</xdr:row>
      <xdr:rowOff>142875</xdr:rowOff>
    </xdr:to>
    <xdr:sp macro="" textlink="">
      <xdr:nvSpPr>
        <xdr:cNvPr id="4167" name="Line 71"/>
        <xdr:cNvSpPr>
          <a:spLocks noChangeShapeType="1"/>
        </xdr:cNvSpPr>
      </xdr:nvSpPr>
      <xdr:spPr bwMode="auto">
        <a:xfrm>
          <a:off x="3714750" y="3238500"/>
          <a:ext cx="0" cy="171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17</xdr:row>
      <xdr:rowOff>161925</xdr:rowOff>
    </xdr:from>
    <xdr:to>
      <xdr:col>20</xdr:col>
      <xdr:colOff>238125</xdr:colOff>
      <xdr:row>18</xdr:row>
      <xdr:rowOff>142875</xdr:rowOff>
    </xdr:to>
    <xdr:sp macro="" textlink="">
      <xdr:nvSpPr>
        <xdr:cNvPr id="4168" name="Line 72"/>
        <xdr:cNvSpPr>
          <a:spLocks noChangeShapeType="1"/>
        </xdr:cNvSpPr>
      </xdr:nvSpPr>
      <xdr:spPr bwMode="auto">
        <a:xfrm>
          <a:off x="4419600" y="3238500"/>
          <a:ext cx="0" cy="171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276225</xdr:colOff>
      <xdr:row>17</xdr:row>
      <xdr:rowOff>161925</xdr:rowOff>
    </xdr:from>
    <xdr:to>
      <xdr:col>28</xdr:col>
      <xdr:colOff>276225</xdr:colOff>
      <xdr:row>18</xdr:row>
      <xdr:rowOff>142875</xdr:rowOff>
    </xdr:to>
    <xdr:sp macro="" textlink="">
      <xdr:nvSpPr>
        <xdr:cNvPr id="4169" name="Line 73"/>
        <xdr:cNvSpPr>
          <a:spLocks noChangeShapeType="1"/>
        </xdr:cNvSpPr>
      </xdr:nvSpPr>
      <xdr:spPr bwMode="auto">
        <a:xfrm>
          <a:off x="6743700" y="3238500"/>
          <a:ext cx="0" cy="171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95250</xdr:colOff>
      <xdr:row>17</xdr:row>
      <xdr:rowOff>161925</xdr:rowOff>
    </xdr:from>
    <xdr:to>
      <xdr:col>23</xdr:col>
      <xdr:colOff>95250</xdr:colOff>
      <xdr:row>18</xdr:row>
      <xdr:rowOff>142875</xdr:rowOff>
    </xdr:to>
    <xdr:sp macro="" textlink="">
      <xdr:nvSpPr>
        <xdr:cNvPr id="4170" name="Line 74"/>
        <xdr:cNvSpPr>
          <a:spLocks noChangeShapeType="1"/>
        </xdr:cNvSpPr>
      </xdr:nvSpPr>
      <xdr:spPr bwMode="auto">
        <a:xfrm>
          <a:off x="5133975" y="3238500"/>
          <a:ext cx="0" cy="171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47625</xdr:colOff>
      <xdr:row>18</xdr:row>
      <xdr:rowOff>57150</xdr:rowOff>
    </xdr:from>
    <xdr:to>
      <xdr:col>29</xdr:col>
      <xdr:colOff>47625</xdr:colOff>
      <xdr:row>19</xdr:row>
      <xdr:rowOff>133350</xdr:rowOff>
    </xdr:to>
    <xdr:sp macro="" textlink="">
      <xdr:nvSpPr>
        <xdr:cNvPr id="4171" name="Line 75"/>
        <xdr:cNvSpPr>
          <a:spLocks noChangeShapeType="1"/>
        </xdr:cNvSpPr>
      </xdr:nvSpPr>
      <xdr:spPr bwMode="auto">
        <a:xfrm>
          <a:off x="6800850" y="3324225"/>
          <a:ext cx="0" cy="266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161925</xdr:colOff>
      <xdr:row>18</xdr:row>
      <xdr:rowOff>57150</xdr:rowOff>
    </xdr:from>
    <xdr:to>
      <xdr:col>26</xdr:col>
      <xdr:colOff>161925</xdr:colOff>
      <xdr:row>19</xdr:row>
      <xdr:rowOff>133350</xdr:rowOff>
    </xdr:to>
    <xdr:sp macro="" textlink="">
      <xdr:nvSpPr>
        <xdr:cNvPr id="4172" name="Line 76"/>
        <xdr:cNvSpPr>
          <a:spLocks noChangeShapeType="1"/>
        </xdr:cNvSpPr>
      </xdr:nvSpPr>
      <xdr:spPr bwMode="auto">
        <a:xfrm>
          <a:off x="6057900" y="3324225"/>
          <a:ext cx="0" cy="2667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28575</xdr:colOff>
      <xdr:row>19</xdr:row>
      <xdr:rowOff>66675</xdr:rowOff>
    </xdr:from>
    <xdr:to>
      <xdr:col>23</xdr:col>
      <xdr:colOff>161925</xdr:colOff>
      <xdr:row>19</xdr:row>
      <xdr:rowOff>66675</xdr:rowOff>
    </xdr:to>
    <xdr:sp macro="" textlink="">
      <xdr:nvSpPr>
        <xdr:cNvPr id="4173" name="Line 77"/>
        <xdr:cNvSpPr>
          <a:spLocks noChangeShapeType="1"/>
        </xdr:cNvSpPr>
      </xdr:nvSpPr>
      <xdr:spPr bwMode="auto">
        <a:xfrm>
          <a:off x="3648075" y="3524250"/>
          <a:ext cx="15525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85725</xdr:rowOff>
    </xdr:from>
    <xdr:to>
      <xdr:col>8</xdr:col>
      <xdr:colOff>200025</xdr:colOff>
      <xdr:row>13</xdr:row>
      <xdr:rowOff>85725</xdr:rowOff>
    </xdr:to>
    <xdr:sp macro="" textlink="">
      <xdr:nvSpPr>
        <xdr:cNvPr id="4174" name="Text Box 78"/>
        <xdr:cNvSpPr txBox="1">
          <a:spLocks noChangeArrowheads="1"/>
        </xdr:cNvSpPr>
      </xdr:nvSpPr>
      <xdr:spPr bwMode="auto">
        <a:xfrm>
          <a:off x="1619250" y="22098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23</xdr:col>
      <xdr:colOff>200025</xdr:colOff>
      <xdr:row>7</xdr:row>
      <xdr:rowOff>38100</xdr:rowOff>
    </xdr:from>
    <xdr:to>
      <xdr:col>25</xdr:col>
      <xdr:colOff>57150</xdr:colOff>
      <xdr:row>7</xdr:row>
      <xdr:rowOff>38100</xdr:rowOff>
    </xdr:to>
    <xdr:sp macro="" textlink="">
      <xdr:nvSpPr>
        <xdr:cNvPr id="4175" name="Line 79"/>
        <xdr:cNvSpPr>
          <a:spLocks noChangeShapeType="1"/>
        </xdr:cNvSpPr>
      </xdr:nvSpPr>
      <xdr:spPr bwMode="auto">
        <a:xfrm>
          <a:off x="5238750" y="1209675"/>
          <a:ext cx="4286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200025</xdr:colOff>
      <xdr:row>18</xdr:row>
      <xdr:rowOff>28575</xdr:rowOff>
    </xdr:from>
    <xdr:to>
      <xdr:col>25</xdr:col>
      <xdr:colOff>57150</xdr:colOff>
      <xdr:row>18</xdr:row>
      <xdr:rowOff>28575</xdr:rowOff>
    </xdr:to>
    <xdr:sp macro="" textlink="">
      <xdr:nvSpPr>
        <xdr:cNvPr id="4176" name="Line 80"/>
        <xdr:cNvSpPr>
          <a:spLocks noChangeShapeType="1"/>
        </xdr:cNvSpPr>
      </xdr:nvSpPr>
      <xdr:spPr bwMode="auto">
        <a:xfrm>
          <a:off x="5238750" y="3295650"/>
          <a:ext cx="4286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247650</xdr:colOff>
      <xdr:row>7</xdr:row>
      <xdr:rowOff>38100</xdr:rowOff>
    </xdr:from>
    <xdr:to>
      <xdr:col>24</xdr:col>
      <xdr:colOff>247650</xdr:colOff>
      <xdr:row>18</xdr:row>
      <xdr:rowOff>28575</xdr:rowOff>
    </xdr:to>
    <xdr:sp macro="" textlink="">
      <xdr:nvSpPr>
        <xdr:cNvPr id="4177" name="Line 81"/>
        <xdr:cNvSpPr>
          <a:spLocks noChangeShapeType="1"/>
        </xdr:cNvSpPr>
      </xdr:nvSpPr>
      <xdr:spPr bwMode="auto">
        <a:xfrm>
          <a:off x="5572125" y="1209675"/>
          <a:ext cx="0" cy="2085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25</xdr:col>
      <xdr:colOff>0</xdr:colOff>
      <xdr:row>20</xdr:row>
      <xdr:rowOff>0</xdr:rowOff>
    </xdr:from>
    <xdr:ext cx="666750" cy="180975"/>
    <xdr:sp macro="" textlink="">
      <xdr:nvSpPr>
        <xdr:cNvPr id="4178" name="Text Box 82"/>
        <xdr:cNvSpPr txBox="1">
          <a:spLocks noChangeArrowheads="1"/>
        </xdr:cNvSpPr>
      </xdr:nvSpPr>
      <xdr:spPr bwMode="auto">
        <a:xfrm>
          <a:off x="5610225" y="3648075"/>
          <a:ext cx="666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アンカボルト</a:t>
          </a:r>
        </a:p>
      </xdr:txBody>
    </xdr:sp>
    <xdr:clientData/>
  </xdr:oneCellAnchor>
  <xdr:twoCellAnchor>
    <xdr:from>
      <xdr:col>23</xdr:col>
      <xdr:colOff>161925</xdr:colOff>
      <xdr:row>20</xdr:row>
      <xdr:rowOff>171450</xdr:rowOff>
    </xdr:from>
    <xdr:to>
      <xdr:col>23</xdr:col>
      <xdr:colOff>161925</xdr:colOff>
      <xdr:row>24</xdr:row>
      <xdr:rowOff>152400</xdr:rowOff>
    </xdr:to>
    <xdr:sp macro="" textlink="">
      <xdr:nvSpPr>
        <xdr:cNvPr id="4179" name="Line 83"/>
        <xdr:cNvSpPr>
          <a:spLocks noChangeShapeType="1"/>
        </xdr:cNvSpPr>
      </xdr:nvSpPr>
      <xdr:spPr bwMode="auto">
        <a:xfrm>
          <a:off x="5200650" y="3819525"/>
          <a:ext cx="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238125</xdr:colOff>
      <xdr:row>6</xdr:row>
      <xdr:rowOff>66675</xdr:rowOff>
    </xdr:from>
    <xdr:to>
      <xdr:col>20</xdr:col>
      <xdr:colOff>238125</xdr:colOff>
      <xdr:row>26</xdr:row>
      <xdr:rowOff>95250</xdr:rowOff>
    </xdr:to>
    <xdr:sp macro="" textlink="">
      <xdr:nvSpPr>
        <xdr:cNvPr id="4180" name="Line 84"/>
        <xdr:cNvSpPr>
          <a:spLocks noChangeShapeType="1"/>
        </xdr:cNvSpPr>
      </xdr:nvSpPr>
      <xdr:spPr bwMode="auto">
        <a:xfrm>
          <a:off x="4419600" y="1047750"/>
          <a:ext cx="0" cy="3838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21</xdr:row>
      <xdr:rowOff>114300</xdr:rowOff>
    </xdr:from>
    <xdr:to>
      <xdr:col>17</xdr:col>
      <xdr:colOff>9525</xdr:colOff>
      <xdr:row>24</xdr:row>
      <xdr:rowOff>28575</xdr:rowOff>
    </xdr:to>
    <xdr:sp macro="" textlink="">
      <xdr:nvSpPr>
        <xdr:cNvPr id="4181" name="Line 85"/>
        <xdr:cNvSpPr>
          <a:spLocks noChangeShapeType="1"/>
        </xdr:cNvSpPr>
      </xdr:nvSpPr>
      <xdr:spPr bwMode="auto">
        <a:xfrm>
          <a:off x="3771900" y="3952875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19050</xdr:colOff>
      <xdr:row>21</xdr:row>
      <xdr:rowOff>114300</xdr:rowOff>
    </xdr:from>
    <xdr:to>
      <xdr:col>23</xdr:col>
      <xdr:colOff>19050</xdr:colOff>
      <xdr:row>24</xdr:row>
      <xdr:rowOff>38100</xdr:rowOff>
    </xdr:to>
    <xdr:sp macro="" textlink="">
      <xdr:nvSpPr>
        <xdr:cNvPr id="4182" name="Line 86"/>
        <xdr:cNvSpPr>
          <a:spLocks noChangeShapeType="1"/>
        </xdr:cNvSpPr>
      </xdr:nvSpPr>
      <xdr:spPr bwMode="auto">
        <a:xfrm>
          <a:off x="5057775" y="395287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20</xdr:row>
      <xdr:rowOff>171450</xdr:rowOff>
    </xdr:from>
    <xdr:to>
      <xdr:col>16</xdr:col>
      <xdr:colOff>19050</xdr:colOff>
      <xdr:row>24</xdr:row>
      <xdr:rowOff>152400</xdr:rowOff>
    </xdr:to>
    <xdr:sp macro="" textlink="">
      <xdr:nvSpPr>
        <xdr:cNvPr id="4183" name="Line 87"/>
        <xdr:cNvSpPr>
          <a:spLocks noChangeShapeType="1"/>
        </xdr:cNvSpPr>
      </xdr:nvSpPr>
      <xdr:spPr bwMode="auto">
        <a:xfrm>
          <a:off x="3638550" y="3819525"/>
          <a:ext cx="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85725</xdr:colOff>
      <xdr:row>20</xdr:row>
      <xdr:rowOff>57150</xdr:rowOff>
    </xdr:from>
    <xdr:to>
      <xdr:col>23</xdr:col>
      <xdr:colOff>85725</xdr:colOff>
      <xdr:row>26</xdr:row>
      <xdr:rowOff>76200</xdr:rowOff>
    </xdr:to>
    <xdr:sp macro="" textlink="">
      <xdr:nvSpPr>
        <xdr:cNvPr id="4184" name="Line 88"/>
        <xdr:cNvSpPr>
          <a:spLocks noChangeShapeType="1"/>
        </xdr:cNvSpPr>
      </xdr:nvSpPr>
      <xdr:spPr bwMode="auto">
        <a:xfrm>
          <a:off x="5124450" y="3705225"/>
          <a:ext cx="0" cy="11620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95250</xdr:colOff>
      <xdr:row>22</xdr:row>
      <xdr:rowOff>161925</xdr:rowOff>
    </xdr:from>
    <xdr:to>
      <xdr:col>24</xdr:col>
      <xdr:colOff>276225</xdr:colOff>
      <xdr:row>22</xdr:row>
      <xdr:rowOff>161925</xdr:rowOff>
    </xdr:to>
    <xdr:sp macro="" textlink="">
      <xdr:nvSpPr>
        <xdr:cNvPr id="4185" name="Line 89"/>
        <xdr:cNvSpPr>
          <a:spLocks noChangeShapeType="1"/>
        </xdr:cNvSpPr>
      </xdr:nvSpPr>
      <xdr:spPr bwMode="auto">
        <a:xfrm>
          <a:off x="3429000" y="4191000"/>
          <a:ext cx="21717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24</xdr:row>
      <xdr:rowOff>38100</xdr:rowOff>
    </xdr:from>
    <xdr:to>
      <xdr:col>23</xdr:col>
      <xdr:colOff>19050</xdr:colOff>
      <xdr:row>24</xdr:row>
      <xdr:rowOff>38100</xdr:rowOff>
    </xdr:to>
    <xdr:sp macro="" textlink="">
      <xdr:nvSpPr>
        <xdr:cNvPr id="4186" name="Line 90"/>
        <xdr:cNvSpPr>
          <a:spLocks noChangeShapeType="1"/>
        </xdr:cNvSpPr>
      </xdr:nvSpPr>
      <xdr:spPr bwMode="auto">
        <a:xfrm>
          <a:off x="3771900" y="4448175"/>
          <a:ext cx="1285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21</xdr:row>
      <xdr:rowOff>114300</xdr:rowOff>
    </xdr:from>
    <xdr:to>
      <xdr:col>23</xdr:col>
      <xdr:colOff>19050</xdr:colOff>
      <xdr:row>21</xdr:row>
      <xdr:rowOff>114300</xdr:rowOff>
    </xdr:to>
    <xdr:sp macro="" textlink="">
      <xdr:nvSpPr>
        <xdr:cNvPr id="4187" name="Line 91"/>
        <xdr:cNvSpPr>
          <a:spLocks noChangeShapeType="1"/>
        </xdr:cNvSpPr>
      </xdr:nvSpPr>
      <xdr:spPr bwMode="auto">
        <a:xfrm>
          <a:off x="3771900" y="3952875"/>
          <a:ext cx="1285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24</xdr:row>
      <xdr:rowOff>95250</xdr:rowOff>
    </xdr:from>
    <xdr:to>
      <xdr:col>24</xdr:col>
      <xdr:colOff>171450</xdr:colOff>
      <xdr:row>24</xdr:row>
      <xdr:rowOff>95250</xdr:rowOff>
    </xdr:to>
    <xdr:sp macro="" textlink="">
      <xdr:nvSpPr>
        <xdr:cNvPr id="4188" name="Line 92"/>
        <xdr:cNvSpPr>
          <a:spLocks noChangeShapeType="1"/>
        </xdr:cNvSpPr>
      </xdr:nvSpPr>
      <xdr:spPr bwMode="auto">
        <a:xfrm>
          <a:off x="3514725" y="4505325"/>
          <a:ext cx="19812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24</xdr:row>
      <xdr:rowOff>152400</xdr:rowOff>
    </xdr:from>
    <xdr:to>
      <xdr:col>23</xdr:col>
      <xdr:colOff>161925</xdr:colOff>
      <xdr:row>24</xdr:row>
      <xdr:rowOff>152400</xdr:rowOff>
    </xdr:to>
    <xdr:sp macro="" textlink="">
      <xdr:nvSpPr>
        <xdr:cNvPr id="4189" name="Line 93"/>
        <xdr:cNvSpPr>
          <a:spLocks noChangeShapeType="1"/>
        </xdr:cNvSpPr>
      </xdr:nvSpPr>
      <xdr:spPr bwMode="auto">
        <a:xfrm>
          <a:off x="3638550" y="4562475"/>
          <a:ext cx="1562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85725</xdr:colOff>
      <xdr:row>20</xdr:row>
      <xdr:rowOff>66675</xdr:rowOff>
    </xdr:from>
    <xdr:to>
      <xdr:col>16</xdr:col>
      <xdr:colOff>85725</xdr:colOff>
      <xdr:row>26</xdr:row>
      <xdr:rowOff>76200</xdr:rowOff>
    </xdr:to>
    <xdr:sp macro="" textlink="">
      <xdr:nvSpPr>
        <xdr:cNvPr id="4190" name="Line 94"/>
        <xdr:cNvSpPr>
          <a:spLocks noChangeShapeType="1"/>
        </xdr:cNvSpPr>
      </xdr:nvSpPr>
      <xdr:spPr bwMode="auto">
        <a:xfrm>
          <a:off x="3705225" y="3714750"/>
          <a:ext cx="0" cy="11525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21</xdr:row>
      <xdr:rowOff>47625</xdr:rowOff>
    </xdr:from>
    <xdr:to>
      <xdr:col>24</xdr:col>
      <xdr:colOff>180975</xdr:colOff>
      <xdr:row>21</xdr:row>
      <xdr:rowOff>47625</xdr:rowOff>
    </xdr:to>
    <xdr:sp macro="" textlink="">
      <xdr:nvSpPr>
        <xdr:cNvPr id="4191" name="Line 95"/>
        <xdr:cNvSpPr>
          <a:spLocks noChangeShapeType="1"/>
        </xdr:cNvSpPr>
      </xdr:nvSpPr>
      <xdr:spPr bwMode="auto">
        <a:xfrm>
          <a:off x="3524250" y="3886200"/>
          <a:ext cx="19812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238125</xdr:colOff>
      <xdr:row>25</xdr:row>
      <xdr:rowOff>152400</xdr:rowOff>
    </xdr:from>
    <xdr:to>
      <xdr:col>23</xdr:col>
      <xdr:colOff>76200</xdr:colOff>
      <xdr:row>25</xdr:row>
      <xdr:rowOff>152400</xdr:rowOff>
    </xdr:to>
    <xdr:sp macro="" textlink="">
      <xdr:nvSpPr>
        <xdr:cNvPr id="4192" name="Line 96"/>
        <xdr:cNvSpPr>
          <a:spLocks noChangeShapeType="1"/>
        </xdr:cNvSpPr>
      </xdr:nvSpPr>
      <xdr:spPr bwMode="auto">
        <a:xfrm>
          <a:off x="4419600" y="4752975"/>
          <a:ext cx="695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104775</xdr:colOff>
      <xdr:row>25</xdr:row>
      <xdr:rowOff>152400</xdr:rowOff>
    </xdr:from>
    <xdr:to>
      <xdr:col>20</xdr:col>
      <xdr:colOff>238125</xdr:colOff>
      <xdr:row>25</xdr:row>
      <xdr:rowOff>152400</xdr:rowOff>
    </xdr:to>
    <xdr:sp macro="" textlink="">
      <xdr:nvSpPr>
        <xdr:cNvPr id="4193" name="Line 97"/>
        <xdr:cNvSpPr>
          <a:spLocks noChangeShapeType="1"/>
        </xdr:cNvSpPr>
      </xdr:nvSpPr>
      <xdr:spPr bwMode="auto">
        <a:xfrm>
          <a:off x="3724275" y="4752975"/>
          <a:ext cx="695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0</xdr:colOff>
      <xdr:row>20</xdr:row>
      <xdr:rowOff>28575</xdr:rowOff>
    </xdr:from>
    <xdr:ext cx="514350" cy="190500"/>
    <xdr:sp macro="" textlink="">
      <xdr:nvSpPr>
        <xdr:cNvPr id="4194" name="Text Box 98"/>
        <xdr:cNvSpPr txBox="1">
          <a:spLocks noChangeArrowheads="1"/>
        </xdr:cNvSpPr>
      </xdr:nvSpPr>
      <xdr:spPr bwMode="auto">
        <a:xfrm>
          <a:off x="2457450" y="3676650"/>
          <a:ext cx="514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(短辺)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twoCellAnchor>
    <xdr:from>
      <xdr:col>24</xdr:col>
      <xdr:colOff>114300</xdr:colOff>
      <xdr:row>22</xdr:row>
      <xdr:rowOff>161925</xdr:rowOff>
    </xdr:from>
    <xdr:to>
      <xdr:col>24</xdr:col>
      <xdr:colOff>114300</xdr:colOff>
      <xdr:row>24</xdr:row>
      <xdr:rowOff>95250</xdr:rowOff>
    </xdr:to>
    <xdr:sp macro="" textlink="">
      <xdr:nvSpPr>
        <xdr:cNvPr id="4195" name="Line 99"/>
        <xdr:cNvSpPr>
          <a:spLocks noChangeShapeType="1"/>
        </xdr:cNvSpPr>
      </xdr:nvSpPr>
      <xdr:spPr bwMode="auto">
        <a:xfrm>
          <a:off x="5438775" y="4191000"/>
          <a:ext cx="0" cy="3143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114300</xdr:colOff>
      <xdr:row>21</xdr:row>
      <xdr:rowOff>38100</xdr:rowOff>
    </xdr:from>
    <xdr:to>
      <xdr:col>24</xdr:col>
      <xdr:colOff>114300</xdr:colOff>
      <xdr:row>22</xdr:row>
      <xdr:rowOff>171450</xdr:rowOff>
    </xdr:to>
    <xdr:sp macro="" textlink="">
      <xdr:nvSpPr>
        <xdr:cNvPr id="4196" name="Line 100"/>
        <xdr:cNvSpPr>
          <a:spLocks noChangeShapeType="1"/>
        </xdr:cNvSpPr>
      </xdr:nvSpPr>
      <xdr:spPr bwMode="auto">
        <a:xfrm>
          <a:off x="5438775" y="3876675"/>
          <a:ext cx="0" cy="323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24</xdr:col>
      <xdr:colOff>47625</xdr:colOff>
      <xdr:row>23</xdr:row>
      <xdr:rowOff>47625</xdr:rowOff>
    </xdr:from>
    <xdr:to>
      <xdr:col>25</xdr:col>
      <xdr:colOff>47625</xdr:colOff>
      <xdr:row>24</xdr:row>
      <xdr:rowOff>38100</xdr:rowOff>
    </xdr:to>
    <xdr:sp macro="" textlink="">
      <xdr:nvSpPr>
        <xdr:cNvPr id="4197" name="Text Box 101"/>
        <xdr:cNvSpPr txBox="1">
          <a:spLocks noChangeArrowheads="1"/>
        </xdr:cNvSpPr>
      </xdr:nvSpPr>
      <xdr:spPr bwMode="auto">
        <a:xfrm>
          <a:off x="5372100" y="4267200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16</xdr:col>
      <xdr:colOff>66675</xdr:colOff>
      <xdr:row>24</xdr:row>
      <xdr:rowOff>76200</xdr:rowOff>
    </xdr:from>
    <xdr:to>
      <xdr:col>16</xdr:col>
      <xdr:colOff>104775</xdr:colOff>
      <xdr:row>24</xdr:row>
      <xdr:rowOff>114300</xdr:rowOff>
    </xdr:to>
    <xdr:sp macro="" textlink="">
      <xdr:nvSpPr>
        <xdr:cNvPr id="4198" name="Oval 102"/>
        <xdr:cNvSpPr>
          <a:spLocks noChangeArrowheads="1"/>
        </xdr:cNvSpPr>
      </xdr:nvSpPr>
      <xdr:spPr bwMode="auto">
        <a:xfrm>
          <a:off x="3686175" y="44862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24</xdr:row>
      <xdr:rowOff>76200</xdr:rowOff>
    </xdr:from>
    <xdr:to>
      <xdr:col>23</xdr:col>
      <xdr:colOff>104775</xdr:colOff>
      <xdr:row>24</xdr:row>
      <xdr:rowOff>114300</xdr:rowOff>
    </xdr:to>
    <xdr:sp macro="" textlink="">
      <xdr:nvSpPr>
        <xdr:cNvPr id="4199" name="Oval 103"/>
        <xdr:cNvSpPr>
          <a:spLocks noChangeArrowheads="1"/>
        </xdr:cNvSpPr>
      </xdr:nvSpPr>
      <xdr:spPr bwMode="auto">
        <a:xfrm>
          <a:off x="5105400" y="44862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219075</xdr:colOff>
      <xdr:row>24</xdr:row>
      <xdr:rowOff>76200</xdr:rowOff>
    </xdr:from>
    <xdr:to>
      <xdr:col>20</xdr:col>
      <xdr:colOff>257175</xdr:colOff>
      <xdr:row>24</xdr:row>
      <xdr:rowOff>114300</xdr:rowOff>
    </xdr:to>
    <xdr:sp macro="" textlink="">
      <xdr:nvSpPr>
        <xdr:cNvPr id="4200" name="Oval 104"/>
        <xdr:cNvSpPr>
          <a:spLocks noChangeArrowheads="1"/>
        </xdr:cNvSpPr>
      </xdr:nvSpPr>
      <xdr:spPr bwMode="auto">
        <a:xfrm>
          <a:off x="4400550" y="44862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21</xdr:row>
      <xdr:rowOff>28575</xdr:rowOff>
    </xdr:from>
    <xdr:to>
      <xdr:col>16</xdr:col>
      <xdr:colOff>104775</xdr:colOff>
      <xdr:row>21</xdr:row>
      <xdr:rowOff>66675</xdr:rowOff>
    </xdr:to>
    <xdr:sp macro="" textlink="">
      <xdr:nvSpPr>
        <xdr:cNvPr id="4201" name="Oval 105"/>
        <xdr:cNvSpPr>
          <a:spLocks noChangeArrowheads="1"/>
        </xdr:cNvSpPr>
      </xdr:nvSpPr>
      <xdr:spPr bwMode="auto">
        <a:xfrm>
          <a:off x="3686175" y="3867150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66675</xdr:colOff>
      <xdr:row>21</xdr:row>
      <xdr:rowOff>28575</xdr:rowOff>
    </xdr:from>
    <xdr:to>
      <xdr:col>23</xdr:col>
      <xdr:colOff>104775</xdr:colOff>
      <xdr:row>21</xdr:row>
      <xdr:rowOff>66675</xdr:rowOff>
    </xdr:to>
    <xdr:sp macro="" textlink="">
      <xdr:nvSpPr>
        <xdr:cNvPr id="4202" name="Oval 106"/>
        <xdr:cNvSpPr>
          <a:spLocks noChangeArrowheads="1"/>
        </xdr:cNvSpPr>
      </xdr:nvSpPr>
      <xdr:spPr bwMode="auto">
        <a:xfrm>
          <a:off x="5105400" y="3867150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219075</xdr:colOff>
      <xdr:row>21</xdr:row>
      <xdr:rowOff>28575</xdr:rowOff>
    </xdr:from>
    <xdr:to>
      <xdr:col>20</xdr:col>
      <xdr:colOff>257175</xdr:colOff>
      <xdr:row>21</xdr:row>
      <xdr:rowOff>66675</xdr:rowOff>
    </xdr:to>
    <xdr:sp macro="" textlink="">
      <xdr:nvSpPr>
        <xdr:cNvPr id="4203" name="Oval 107"/>
        <xdr:cNvSpPr>
          <a:spLocks noChangeArrowheads="1"/>
        </xdr:cNvSpPr>
      </xdr:nvSpPr>
      <xdr:spPr bwMode="auto">
        <a:xfrm>
          <a:off x="4400550" y="3867150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19050</xdr:colOff>
      <xdr:row>20</xdr:row>
      <xdr:rowOff>171450</xdr:rowOff>
    </xdr:from>
    <xdr:to>
      <xdr:col>23</xdr:col>
      <xdr:colOff>161925</xdr:colOff>
      <xdr:row>20</xdr:row>
      <xdr:rowOff>171450</xdr:rowOff>
    </xdr:to>
    <xdr:sp macro="" textlink="">
      <xdr:nvSpPr>
        <xdr:cNvPr id="4204" name="Line 108"/>
        <xdr:cNvSpPr>
          <a:spLocks noChangeShapeType="1"/>
        </xdr:cNvSpPr>
      </xdr:nvSpPr>
      <xdr:spPr bwMode="auto">
        <a:xfrm>
          <a:off x="3638550" y="3819525"/>
          <a:ext cx="1562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21</xdr:col>
      <xdr:colOff>190500</xdr:colOff>
      <xdr:row>24</xdr:row>
      <xdr:rowOff>180975</xdr:rowOff>
    </xdr:from>
    <xdr:ext cx="238125" cy="190500"/>
    <xdr:sp macro="" textlink="">
      <xdr:nvSpPr>
        <xdr:cNvPr id="4205" name="Text Box 109"/>
        <xdr:cNvSpPr txBox="1">
          <a:spLocks noChangeArrowheads="1"/>
        </xdr:cNvSpPr>
      </xdr:nvSpPr>
      <xdr:spPr bwMode="auto">
        <a:xfrm>
          <a:off x="4657725" y="4591050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1g</a:t>
          </a:r>
        </a:p>
      </xdr:txBody>
    </xdr:sp>
    <xdr:clientData/>
  </xdr:oneCellAnchor>
  <xdr:oneCellAnchor>
    <xdr:from>
      <xdr:col>9</xdr:col>
      <xdr:colOff>257175</xdr:colOff>
      <xdr:row>16</xdr:row>
      <xdr:rowOff>180975</xdr:rowOff>
    </xdr:from>
    <xdr:ext cx="209550" cy="200025"/>
    <xdr:sp macro="" textlink="">
      <xdr:nvSpPr>
        <xdr:cNvPr id="4206" name="Text Box 110"/>
        <xdr:cNvSpPr txBox="1">
          <a:spLocks noChangeArrowheads="1"/>
        </xdr:cNvSpPr>
      </xdr:nvSpPr>
      <xdr:spPr bwMode="auto">
        <a:xfrm>
          <a:off x="2162175" y="3067050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18288" rIns="18288" bIns="0" anchor="t" upright="1">
          <a:spAutoFit/>
        </a:bodyPr>
        <a:lstStyle/>
        <a:p>
          <a:pPr algn="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2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66675</xdr:colOff>
      <xdr:row>24</xdr:row>
      <xdr:rowOff>180975</xdr:rowOff>
    </xdr:from>
    <xdr:ext cx="238125" cy="190500"/>
    <xdr:sp macro="" textlink="">
      <xdr:nvSpPr>
        <xdr:cNvPr id="4207" name="Text Box 111"/>
        <xdr:cNvSpPr txBox="1">
          <a:spLocks noChangeArrowheads="1"/>
        </xdr:cNvSpPr>
      </xdr:nvSpPr>
      <xdr:spPr bwMode="auto">
        <a:xfrm>
          <a:off x="3971925" y="4591050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1g</a:t>
          </a:r>
        </a:p>
      </xdr:txBody>
    </xdr:sp>
    <xdr:clientData/>
  </xdr:oneCellAnchor>
  <xdr:oneCellAnchor>
    <xdr:from>
      <xdr:col>6</xdr:col>
      <xdr:colOff>123825</xdr:colOff>
      <xdr:row>22</xdr:row>
      <xdr:rowOff>0</xdr:rowOff>
    </xdr:from>
    <xdr:ext cx="533400" cy="190500"/>
    <xdr:sp macro="" textlink="">
      <xdr:nvSpPr>
        <xdr:cNvPr id="4208" name="Text Box 112"/>
        <xdr:cNvSpPr txBox="1">
          <a:spLocks noChangeArrowheads="1"/>
        </xdr:cNvSpPr>
      </xdr:nvSpPr>
      <xdr:spPr bwMode="auto">
        <a:xfrm>
          <a:off x="1457325" y="4029075"/>
          <a:ext cx="533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(長辺)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twoCellAnchor editAs="oneCell">
    <xdr:from>
      <xdr:col>24</xdr:col>
      <xdr:colOff>47625</xdr:colOff>
      <xdr:row>21</xdr:row>
      <xdr:rowOff>114300</xdr:rowOff>
    </xdr:from>
    <xdr:to>
      <xdr:col>25</xdr:col>
      <xdr:colOff>47625</xdr:colOff>
      <xdr:row>22</xdr:row>
      <xdr:rowOff>104775</xdr:rowOff>
    </xdr:to>
    <xdr:sp macro="" textlink="">
      <xdr:nvSpPr>
        <xdr:cNvPr id="4209" name="Text Box 113"/>
        <xdr:cNvSpPr txBox="1">
          <a:spLocks noChangeArrowheads="1"/>
        </xdr:cNvSpPr>
      </xdr:nvSpPr>
      <xdr:spPr bwMode="auto">
        <a:xfrm>
          <a:off x="5372100" y="395287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38100</xdr:colOff>
      <xdr:row>18</xdr:row>
      <xdr:rowOff>38100</xdr:rowOff>
    </xdr:from>
    <xdr:to>
      <xdr:col>4</xdr:col>
      <xdr:colOff>38100</xdr:colOff>
      <xdr:row>19</xdr:row>
      <xdr:rowOff>28575</xdr:rowOff>
    </xdr:to>
    <xdr:sp macro="" textlink="">
      <xdr:nvSpPr>
        <xdr:cNvPr id="4210" name="Text Box 114"/>
        <xdr:cNvSpPr txBox="1">
          <a:spLocks noChangeArrowheads="1"/>
        </xdr:cNvSpPr>
      </xdr:nvSpPr>
      <xdr:spPr bwMode="auto">
        <a:xfrm>
          <a:off x="514350" y="330517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ｎ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1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276225</xdr:colOff>
      <xdr:row>15</xdr:row>
      <xdr:rowOff>57150</xdr:rowOff>
    </xdr:from>
    <xdr:to>
      <xdr:col>11</xdr:col>
      <xdr:colOff>28575</xdr:colOff>
      <xdr:row>15</xdr:row>
      <xdr:rowOff>57150</xdr:rowOff>
    </xdr:to>
    <xdr:sp macro="" textlink="">
      <xdr:nvSpPr>
        <xdr:cNvPr id="4211" name="Line 115"/>
        <xdr:cNvSpPr>
          <a:spLocks noChangeShapeType="1"/>
        </xdr:cNvSpPr>
      </xdr:nvSpPr>
      <xdr:spPr bwMode="auto">
        <a:xfrm>
          <a:off x="752475" y="2752725"/>
          <a:ext cx="17335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95250</xdr:colOff>
      <xdr:row>7</xdr:row>
      <xdr:rowOff>19050</xdr:rowOff>
    </xdr:from>
    <xdr:to>
      <xdr:col>10</xdr:col>
      <xdr:colOff>95250</xdr:colOff>
      <xdr:row>14</xdr:row>
      <xdr:rowOff>114300</xdr:rowOff>
    </xdr:to>
    <xdr:sp macro="" textlink="">
      <xdr:nvSpPr>
        <xdr:cNvPr id="4212" name="Line 116"/>
        <xdr:cNvSpPr>
          <a:spLocks noChangeShapeType="1"/>
        </xdr:cNvSpPr>
      </xdr:nvSpPr>
      <xdr:spPr bwMode="auto">
        <a:xfrm flipV="1">
          <a:off x="2286000" y="1190625"/>
          <a:ext cx="0" cy="14287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209550</xdr:colOff>
      <xdr:row>7</xdr:row>
      <xdr:rowOff>19050</xdr:rowOff>
    </xdr:from>
    <xdr:to>
      <xdr:col>4</xdr:col>
      <xdr:colOff>209550</xdr:colOff>
      <xdr:row>14</xdr:row>
      <xdr:rowOff>114300</xdr:rowOff>
    </xdr:to>
    <xdr:sp macro="" textlink="">
      <xdr:nvSpPr>
        <xdr:cNvPr id="4213" name="Line 117"/>
        <xdr:cNvSpPr>
          <a:spLocks noChangeShapeType="1"/>
        </xdr:cNvSpPr>
      </xdr:nvSpPr>
      <xdr:spPr bwMode="auto">
        <a:xfrm flipV="1">
          <a:off x="971550" y="1190625"/>
          <a:ext cx="0" cy="14287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209550</xdr:colOff>
      <xdr:row>7</xdr:row>
      <xdr:rowOff>19050</xdr:rowOff>
    </xdr:from>
    <xdr:to>
      <xdr:col>10</xdr:col>
      <xdr:colOff>95250</xdr:colOff>
      <xdr:row>7</xdr:row>
      <xdr:rowOff>19050</xdr:rowOff>
    </xdr:to>
    <xdr:sp macro="" textlink="">
      <xdr:nvSpPr>
        <xdr:cNvPr id="4214" name="Line 118"/>
        <xdr:cNvSpPr>
          <a:spLocks noChangeShapeType="1"/>
        </xdr:cNvSpPr>
      </xdr:nvSpPr>
      <xdr:spPr bwMode="auto">
        <a:xfrm>
          <a:off x="971550" y="1190625"/>
          <a:ext cx="13144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209550</xdr:colOff>
      <xdr:row>14</xdr:row>
      <xdr:rowOff>114300</xdr:rowOff>
    </xdr:from>
    <xdr:to>
      <xdr:col>10</xdr:col>
      <xdr:colOff>95250</xdr:colOff>
      <xdr:row>14</xdr:row>
      <xdr:rowOff>114300</xdr:rowOff>
    </xdr:to>
    <xdr:sp macro="" textlink="">
      <xdr:nvSpPr>
        <xdr:cNvPr id="4215" name="Line 119"/>
        <xdr:cNvSpPr>
          <a:spLocks noChangeShapeType="1"/>
        </xdr:cNvSpPr>
      </xdr:nvSpPr>
      <xdr:spPr bwMode="auto">
        <a:xfrm>
          <a:off x="971550" y="2619375"/>
          <a:ext cx="131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276225</xdr:colOff>
      <xdr:row>21</xdr:row>
      <xdr:rowOff>76200</xdr:rowOff>
    </xdr:from>
    <xdr:to>
      <xdr:col>8</xdr:col>
      <xdr:colOff>28575</xdr:colOff>
      <xdr:row>21</xdr:row>
      <xdr:rowOff>114300</xdr:rowOff>
    </xdr:to>
    <xdr:sp macro="" textlink="">
      <xdr:nvSpPr>
        <xdr:cNvPr id="4216" name="Oval 120"/>
        <xdr:cNvSpPr>
          <a:spLocks noChangeArrowheads="1"/>
        </xdr:cNvSpPr>
      </xdr:nvSpPr>
      <xdr:spPr bwMode="auto">
        <a:xfrm>
          <a:off x="1619250" y="3914775"/>
          <a:ext cx="28575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19050</xdr:colOff>
      <xdr:row>18</xdr:row>
      <xdr:rowOff>114300</xdr:rowOff>
    </xdr:from>
    <xdr:to>
      <xdr:col>10</xdr:col>
      <xdr:colOff>57150</xdr:colOff>
      <xdr:row>18</xdr:row>
      <xdr:rowOff>152400</xdr:rowOff>
    </xdr:to>
    <xdr:sp macro="" textlink="">
      <xdr:nvSpPr>
        <xdr:cNvPr id="4217" name="Oval 121"/>
        <xdr:cNvSpPr>
          <a:spLocks noChangeArrowheads="1"/>
        </xdr:cNvSpPr>
      </xdr:nvSpPr>
      <xdr:spPr bwMode="auto">
        <a:xfrm>
          <a:off x="2209800" y="33813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247650</xdr:colOff>
      <xdr:row>18</xdr:row>
      <xdr:rowOff>114300</xdr:rowOff>
    </xdr:from>
    <xdr:to>
      <xdr:col>5</xdr:col>
      <xdr:colOff>0</xdr:colOff>
      <xdr:row>18</xdr:row>
      <xdr:rowOff>152400</xdr:rowOff>
    </xdr:to>
    <xdr:sp macro="" textlink="">
      <xdr:nvSpPr>
        <xdr:cNvPr id="4218" name="Oval 122"/>
        <xdr:cNvSpPr>
          <a:spLocks noChangeArrowheads="1"/>
        </xdr:cNvSpPr>
      </xdr:nvSpPr>
      <xdr:spPr bwMode="auto">
        <a:xfrm>
          <a:off x="1009650" y="33813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276225</xdr:colOff>
      <xdr:row>18</xdr:row>
      <xdr:rowOff>114300</xdr:rowOff>
    </xdr:from>
    <xdr:to>
      <xdr:col>8</xdr:col>
      <xdr:colOff>28575</xdr:colOff>
      <xdr:row>18</xdr:row>
      <xdr:rowOff>152400</xdr:rowOff>
    </xdr:to>
    <xdr:sp macro="" textlink="">
      <xdr:nvSpPr>
        <xdr:cNvPr id="4219" name="Oval 123"/>
        <xdr:cNvSpPr>
          <a:spLocks noChangeArrowheads="1"/>
        </xdr:cNvSpPr>
      </xdr:nvSpPr>
      <xdr:spPr bwMode="auto">
        <a:xfrm>
          <a:off x="1619250" y="3381375"/>
          <a:ext cx="28575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14</xdr:row>
      <xdr:rowOff>114300</xdr:rowOff>
    </xdr:from>
    <xdr:to>
      <xdr:col>10</xdr:col>
      <xdr:colOff>95250</xdr:colOff>
      <xdr:row>15</xdr:row>
      <xdr:rowOff>57150</xdr:rowOff>
    </xdr:to>
    <xdr:sp macro="" textlink="">
      <xdr:nvSpPr>
        <xdr:cNvPr id="4220" name="Line 124"/>
        <xdr:cNvSpPr>
          <a:spLocks noChangeShapeType="1"/>
        </xdr:cNvSpPr>
      </xdr:nvSpPr>
      <xdr:spPr bwMode="auto">
        <a:xfrm>
          <a:off x="2286000" y="261937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209550</xdr:colOff>
      <xdr:row>14</xdr:row>
      <xdr:rowOff>114300</xdr:rowOff>
    </xdr:from>
    <xdr:to>
      <xdr:col>4</xdr:col>
      <xdr:colOff>209550</xdr:colOff>
      <xdr:row>15</xdr:row>
      <xdr:rowOff>57150</xdr:rowOff>
    </xdr:to>
    <xdr:sp macro="" textlink="">
      <xdr:nvSpPr>
        <xdr:cNvPr id="4221" name="Line 125"/>
        <xdr:cNvSpPr>
          <a:spLocks noChangeShapeType="1"/>
        </xdr:cNvSpPr>
      </xdr:nvSpPr>
      <xdr:spPr bwMode="auto">
        <a:xfrm>
          <a:off x="971550" y="2619375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257175</xdr:colOff>
      <xdr:row>12</xdr:row>
      <xdr:rowOff>57150</xdr:rowOff>
    </xdr:from>
    <xdr:to>
      <xdr:col>4</xdr:col>
      <xdr:colOff>257175</xdr:colOff>
      <xdr:row>15</xdr:row>
      <xdr:rowOff>47625</xdr:rowOff>
    </xdr:to>
    <xdr:sp macro="" textlink="">
      <xdr:nvSpPr>
        <xdr:cNvPr id="4222" name="Line 126"/>
        <xdr:cNvSpPr>
          <a:spLocks noChangeShapeType="1"/>
        </xdr:cNvSpPr>
      </xdr:nvSpPr>
      <xdr:spPr bwMode="auto">
        <a:xfrm flipV="1">
          <a:off x="1019175" y="2181225"/>
          <a:ext cx="0" cy="5619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10</xdr:row>
      <xdr:rowOff>66675</xdr:rowOff>
    </xdr:from>
    <xdr:to>
      <xdr:col>10</xdr:col>
      <xdr:colOff>57150</xdr:colOff>
      <xdr:row>10</xdr:row>
      <xdr:rowOff>66675</xdr:rowOff>
    </xdr:to>
    <xdr:sp macro="" textlink="">
      <xdr:nvSpPr>
        <xdr:cNvPr id="4223" name="Line 127"/>
        <xdr:cNvSpPr>
          <a:spLocks noChangeShapeType="1"/>
        </xdr:cNvSpPr>
      </xdr:nvSpPr>
      <xdr:spPr bwMode="auto">
        <a:xfrm>
          <a:off x="1628775" y="1809750"/>
          <a:ext cx="6191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133350</xdr:colOff>
      <xdr:row>10</xdr:row>
      <xdr:rowOff>66675</xdr:rowOff>
    </xdr:from>
    <xdr:to>
      <xdr:col>12</xdr:col>
      <xdr:colOff>104775</xdr:colOff>
      <xdr:row>10</xdr:row>
      <xdr:rowOff>66675</xdr:rowOff>
    </xdr:to>
    <xdr:sp macro="" textlink="">
      <xdr:nvSpPr>
        <xdr:cNvPr id="4224" name="Line 128"/>
        <xdr:cNvSpPr>
          <a:spLocks noChangeShapeType="1"/>
        </xdr:cNvSpPr>
      </xdr:nvSpPr>
      <xdr:spPr bwMode="auto">
        <a:xfrm>
          <a:off x="2324100" y="1809750"/>
          <a:ext cx="5429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57150</xdr:colOff>
      <xdr:row>15</xdr:row>
      <xdr:rowOff>57150</xdr:rowOff>
    </xdr:from>
    <xdr:to>
      <xdr:col>12</xdr:col>
      <xdr:colOff>114300</xdr:colOff>
      <xdr:row>15</xdr:row>
      <xdr:rowOff>57150</xdr:rowOff>
    </xdr:to>
    <xdr:sp macro="" textlink="">
      <xdr:nvSpPr>
        <xdr:cNvPr id="4225" name="Line 129"/>
        <xdr:cNvSpPr>
          <a:spLocks noChangeShapeType="1"/>
        </xdr:cNvSpPr>
      </xdr:nvSpPr>
      <xdr:spPr bwMode="auto">
        <a:xfrm>
          <a:off x="2514600" y="2752725"/>
          <a:ext cx="3619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200025</xdr:colOff>
      <xdr:row>10</xdr:row>
      <xdr:rowOff>66675</xdr:rowOff>
    </xdr:from>
    <xdr:to>
      <xdr:col>11</xdr:col>
      <xdr:colOff>200025</xdr:colOff>
      <xdr:row>15</xdr:row>
      <xdr:rowOff>57150</xdr:rowOff>
    </xdr:to>
    <xdr:sp macro="" textlink="">
      <xdr:nvSpPr>
        <xdr:cNvPr id="4226" name="Line 130"/>
        <xdr:cNvSpPr>
          <a:spLocks noChangeShapeType="1"/>
        </xdr:cNvSpPr>
      </xdr:nvSpPr>
      <xdr:spPr bwMode="auto">
        <a:xfrm flipV="1">
          <a:off x="2657475" y="1809750"/>
          <a:ext cx="0" cy="942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20</xdr:col>
      <xdr:colOff>257175</xdr:colOff>
      <xdr:row>18</xdr:row>
      <xdr:rowOff>114300</xdr:rowOff>
    </xdr:from>
    <xdr:ext cx="180975" cy="190500"/>
    <xdr:sp macro="" textlink="">
      <xdr:nvSpPr>
        <xdr:cNvPr id="4227" name="Text Box 131"/>
        <xdr:cNvSpPr txBox="1">
          <a:spLocks noChangeArrowheads="1"/>
        </xdr:cNvSpPr>
      </xdr:nvSpPr>
      <xdr:spPr bwMode="auto">
        <a:xfrm>
          <a:off x="4438650" y="33813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</a:t>
          </a:r>
        </a:p>
      </xdr:txBody>
    </xdr:sp>
    <xdr:clientData/>
  </xdr:oneCellAnchor>
  <xdr:oneCellAnchor>
    <xdr:from>
      <xdr:col>11</xdr:col>
      <xdr:colOff>190500</xdr:colOff>
      <xdr:row>12</xdr:row>
      <xdr:rowOff>66675</xdr:rowOff>
    </xdr:from>
    <xdr:ext cx="209550" cy="190500"/>
    <xdr:sp macro="" textlink="">
      <xdr:nvSpPr>
        <xdr:cNvPr id="4228" name="Text Box 132"/>
        <xdr:cNvSpPr txBox="1">
          <a:spLocks noChangeArrowheads="1"/>
        </xdr:cNvSpPr>
      </xdr:nvSpPr>
      <xdr:spPr bwMode="auto">
        <a:xfrm>
          <a:off x="2647950" y="2190750"/>
          <a:ext cx="2095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</a:p>
      </xdr:txBody>
    </xdr:sp>
    <xdr:clientData/>
  </xdr:oneCellAnchor>
  <xdr:twoCellAnchor editAs="oneCell">
    <xdr:from>
      <xdr:col>9</xdr:col>
      <xdr:colOff>85725</xdr:colOff>
      <xdr:row>9</xdr:row>
      <xdr:rowOff>95250</xdr:rowOff>
    </xdr:from>
    <xdr:to>
      <xdr:col>10</xdr:col>
      <xdr:colOff>0</xdr:colOff>
      <xdr:row>10</xdr:row>
      <xdr:rowOff>95250</xdr:rowOff>
    </xdr:to>
    <xdr:sp macro="" textlink="">
      <xdr:nvSpPr>
        <xdr:cNvPr id="4229" name="Text Box 133"/>
        <xdr:cNvSpPr txBox="1">
          <a:spLocks noChangeArrowheads="1"/>
        </xdr:cNvSpPr>
      </xdr:nvSpPr>
      <xdr:spPr bwMode="auto">
        <a:xfrm>
          <a:off x="1990725" y="164782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200025</xdr:colOff>
      <xdr:row>11</xdr:row>
      <xdr:rowOff>104775</xdr:rowOff>
    </xdr:from>
    <xdr:to>
      <xdr:col>5</xdr:col>
      <xdr:colOff>114300</xdr:colOff>
      <xdr:row>12</xdr:row>
      <xdr:rowOff>104775</xdr:rowOff>
    </xdr:to>
    <xdr:sp macro="" textlink="">
      <xdr:nvSpPr>
        <xdr:cNvPr id="4230" name="Text Box 134"/>
        <xdr:cNvSpPr txBox="1">
          <a:spLocks noChangeArrowheads="1"/>
        </xdr:cNvSpPr>
      </xdr:nvSpPr>
      <xdr:spPr bwMode="auto">
        <a:xfrm>
          <a:off x="962025" y="203835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9525</xdr:colOff>
      <xdr:row>15</xdr:row>
      <xdr:rowOff>57150</xdr:rowOff>
    </xdr:from>
    <xdr:to>
      <xdr:col>4</xdr:col>
      <xdr:colOff>190500</xdr:colOff>
      <xdr:row>16</xdr:row>
      <xdr:rowOff>47625</xdr:rowOff>
    </xdr:to>
    <xdr:sp macro="" textlink="">
      <xdr:nvSpPr>
        <xdr:cNvPr id="4231" name="Line 135"/>
        <xdr:cNvSpPr>
          <a:spLocks noChangeShapeType="1"/>
        </xdr:cNvSpPr>
      </xdr:nvSpPr>
      <xdr:spPr bwMode="auto">
        <a:xfrm flipH="1">
          <a:off x="7715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123825</xdr:colOff>
      <xdr:row>15</xdr:row>
      <xdr:rowOff>57150</xdr:rowOff>
    </xdr:from>
    <xdr:to>
      <xdr:col>5</xdr:col>
      <xdr:colOff>19050</xdr:colOff>
      <xdr:row>16</xdr:row>
      <xdr:rowOff>47625</xdr:rowOff>
    </xdr:to>
    <xdr:sp macro="" textlink="">
      <xdr:nvSpPr>
        <xdr:cNvPr id="4232" name="Line 136"/>
        <xdr:cNvSpPr>
          <a:spLocks noChangeShapeType="1"/>
        </xdr:cNvSpPr>
      </xdr:nvSpPr>
      <xdr:spPr bwMode="auto">
        <a:xfrm flipH="1">
          <a:off x="8858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276225</xdr:colOff>
      <xdr:row>15</xdr:row>
      <xdr:rowOff>57150</xdr:rowOff>
    </xdr:from>
    <xdr:to>
      <xdr:col>4</xdr:col>
      <xdr:colOff>76200</xdr:colOff>
      <xdr:row>15</xdr:row>
      <xdr:rowOff>142875</xdr:rowOff>
    </xdr:to>
    <xdr:sp macro="" textlink="">
      <xdr:nvSpPr>
        <xdr:cNvPr id="4233" name="Line 137"/>
        <xdr:cNvSpPr>
          <a:spLocks noChangeShapeType="1"/>
        </xdr:cNvSpPr>
      </xdr:nvSpPr>
      <xdr:spPr bwMode="auto">
        <a:xfrm flipH="1">
          <a:off x="752475" y="2752725"/>
          <a:ext cx="85725" cy="857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276225</xdr:colOff>
      <xdr:row>15</xdr:row>
      <xdr:rowOff>57150</xdr:rowOff>
    </xdr:from>
    <xdr:to>
      <xdr:col>4</xdr:col>
      <xdr:colOff>19050</xdr:colOff>
      <xdr:row>15</xdr:row>
      <xdr:rowOff>85725</xdr:rowOff>
    </xdr:to>
    <xdr:sp macro="" textlink="">
      <xdr:nvSpPr>
        <xdr:cNvPr id="4234" name="Line 138"/>
        <xdr:cNvSpPr>
          <a:spLocks noChangeShapeType="1"/>
        </xdr:cNvSpPr>
      </xdr:nvSpPr>
      <xdr:spPr bwMode="auto">
        <a:xfrm flipH="1">
          <a:off x="752475" y="2752725"/>
          <a:ext cx="28575" cy="28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276225</xdr:colOff>
      <xdr:row>15</xdr:row>
      <xdr:rowOff>57150</xdr:rowOff>
    </xdr:from>
    <xdr:to>
      <xdr:col>4</xdr:col>
      <xdr:colOff>133350</xdr:colOff>
      <xdr:row>16</xdr:row>
      <xdr:rowOff>9525</xdr:rowOff>
    </xdr:to>
    <xdr:sp macro="" textlink="">
      <xdr:nvSpPr>
        <xdr:cNvPr id="4235" name="Line 139"/>
        <xdr:cNvSpPr>
          <a:spLocks noChangeShapeType="1"/>
        </xdr:cNvSpPr>
      </xdr:nvSpPr>
      <xdr:spPr bwMode="auto">
        <a:xfrm flipH="1">
          <a:off x="752475" y="2752725"/>
          <a:ext cx="142875" cy="1428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180975</xdr:colOff>
      <xdr:row>15</xdr:row>
      <xdr:rowOff>57150</xdr:rowOff>
    </xdr:from>
    <xdr:to>
      <xdr:col>5</xdr:col>
      <xdr:colOff>76200</xdr:colOff>
      <xdr:row>16</xdr:row>
      <xdr:rowOff>47625</xdr:rowOff>
    </xdr:to>
    <xdr:sp macro="" textlink="">
      <xdr:nvSpPr>
        <xdr:cNvPr id="4236" name="Line 140"/>
        <xdr:cNvSpPr>
          <a:spLocks noChangeShapeType="1"/>
        </xdr:cNvSpPr>
      </xdr:nvSpPr>
      <xdr:spPr bwMode="auto">
        <a:xfrm flipH="1">
          <a:off x="9429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238125</xdr:colOff>
      <xdr:row>15</xdr:row>
      <xdr:rowOff>57150</xdr:rowOff>
    </xdr:from>
    <xdr:to>
      <xdr:col>5</xdr:col>
      <xdr:colOff>133350</xdr:colOff>
      <xdr:row>16</xdr:row>
      <xdr:rowOff>47625</xdr:rowOff>
    </xdr:to>
    <xdr:sp macro="" textlink="">
      <xdr:nvSpPr>
        <xdr:cNvPr id="4237" name="Line 141"/>
        <xdr:cNvSpPr>
          <a:spLocks noChangeShapeType="1"/>
        </xdr:cNvSpPr>
      </xdr:nvSpPr>
      <xdr:spPr bwMode="auto">
        <a:xfrm flipH="1">
          <a:off x="10001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15</xdr:row>
      <xdr:rowOff>57150</xdr:rowOff>
    </xdr:from>
    <xdr:to>
      <xdr:col>5</xdr:col>
      <xdr:colOff>190500</xdr:colOff>
      <xdr:row>16</xdr:row>
      <xdr:rowOff>47625</xdr:rowOff>
    </xdr:to>
    <xdr:sp macro="" textlink="">
      <xdr:nvSpPr>
        <xdr:cNvPr id="4238" name="Line 142"/>
        <xdr:cNvSpPr>
          <a:spLocks noChangeShapeType="1"/>
        </xdr:cNvSpPr>
      </xdr:nvSpPr>
      <xdr:spPr bwMode="auto">
        <a:xfrm flipH="1">
          <a:off x="10572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66675</xdr:colOff>
      <xdr:row>15</xdr:row>
      <xdr:rowOff>57150</xdr:rowOff>
    </xdr:from>
    <xdr:to>
      <xdr:col>5</xdr:col>
      <xdr:colOff>247650</xdr:colOff>
      <xdr:row>16</xdr:row>
      <xdr:rowOff>47625</xdr:rowOff>
    </xdr:to>
    <xdr:sp macro="" textlink="">
      <xdr:nvSpPr>
        <xdr:cNvPr id="4239" name="Line 143"/>
        <xdr:cNvSpPr>
          <a:spLocks noChangeShapeType="1"/>
        </xdr:cNvSpPr>
      </xdr:nvSpPr>
      <xdr:spPr bwMode="auto">
        <a:xfrm flipH="1">
          <a:off x="11144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123825</xdr:colOff>
      <xdr:row>15</xdr:row>
      <xdr:rowOff>57150</xdr:rowOff>
    </xdr:from>
    <xdr:to>
      <xdr:col>6</xdr:col>
      <xdr:colOff>19050</xdr:colOff>
      <xdr:row>16</xdr:row>
      <xdr:rowOff>47625</xdr:rowOff>
    </xdr:to>
    <xdr:sp macro="" textlink="">
      <xdr:nvSpPr>
        <xdr:cNvPr id="4240" name="Line 144"/>
        <xdr:cNvSpPr>
          <a:spLocks noChangeShapeType="1"/>
        </xdr:cNvSpPr>
      </xdr:nvSpPr>
      <xdr:spPr bwMode="auto">
        <a:xfrm flipH="1">
          <a:off x="11715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180975</xdr:colOff>
      <xdr:row>15</xdr:row>
      <xdr:rowOff>57150</xdr:rowOff>
    </xdr:from>
    <xdr:to>
      <xdr:col>6</xdr:col>
      <xdr:colOff>76200</xdr:colOff>
      <xdr:row>16</xdr:row>
      <xdr:rowOff>47625</xdr:rowOff>
    </xdr:to>
    <xdr:sp macro="" textlink="">
      <xdr:nvSpPr>
        <xdr:cNvPr id="4241" name="Line 145"/>
        <xdr:cNvSpPr>
          <a:spLocks noChangeShapeType="1"/>
        </xdr:cNvSpPr>
      </xdr:nvSpPr>
      <xdr:spPr bwMode="auto">
        <a:xfrm flipH="1">
          <a:off x="12287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238125</xdr:colOff>
      <xdr:row>15</xdr:row>
      <xdr:rowOff>57150</xdr:rowOff>
    </xdr:from>
    <xdr:to>
      <xdr:col>6</xdr:col>
      <xdr:colOff>133350</xdr:colOff>
      <xdr:row>16</xdr:row>
      <xdr:rowOff>47625</xdr:rowOff>
    </xdr:to>
    <xdr:sp macro="" textlink="">
      <xdr:nvSpPr>
        <xdr:cNvPr id="4242" name="Line 146"/>
        <xdr:cNvSpPr>
          <a:spLocks noChangeShapeType="1"/>
        </xdr:cNvSpPr>
      </xdr:nvSpPr>
      <xdr:spPr bwMode="auto">
        <a:xfrm flipH="1">
          <a:off x="12858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9525</xdr:colOff>
      <xdr:row>15</xdr:row>
      <xdr:rowOff>57150</xdr:rowOff>
    </xdr:from>
    <xdr:to>
      <xdr:col>7</xdr:col>
      <xdr:colOff>47625</xdr:colOff>
      <xdr:row>16</xdr:row>
      <xdr:rowOff>47625</xdr:rowOff>
    </xdr:to>
    <xdr:sp macro="" textlink="">
      <xdr:nvSpPr>
        <xdr:cNvPr id="4243" name="Line 147"/>
        <xdr:cNvSpPr>
          <a:spLocks noChangeShapeType="1"/>
        </xdr:cNvSpPr>
      </xdr:nvSpPr>
      <xdr:spPr bwMode="auto">
        <a:xfrm flipH="1">
          <a:off x="13430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66675</xdr:colOff>
      <xdr:row>15</xdr:row>
      <xdr:rowOff>57150</xdr:rowOff>
    </xdr:from>
    <xdr:to>
      <xdr:col>7</xdr:col>
      <xdr:colOff>104775</xdr:colOff>
      <xdr:row>16</xdr:row>
      <xdr:rowOff>47625</xdr:rowOff>
    </xdr:to>
    <xdr:sp macro="" textlink="">
      <xdr:nvSpPr>
        <xdr:cNvPr id="4244" name="Line 148"/>
        <xdr:cNvSpPr>
          <a:spLocks noChangeShapeType="1"/>
        </xdr:cNvSpPr>
      </xdr:nvSpPr>
      <xdr:spPr bwMode="auto">
        <a:xfrm flipH="1">
          <a:off x="14001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38100</xdr:colOff>
      <xdr:row>15</xdr:row>
      <xdr:rowOff>57150</xdr:rowOff>
    </xdr:from>
    <xdr:to>
      <xdr:col>8</xdr:col>
      <xdr:colOff>76200</xdr:colOff>
      <xdr:row>16</xdr:row>
      <xdr:rowOff>47625</xdr:rowOff>
    </xdr:to>
    <xdr:sp macro="" textlink="">
      <xdr:nvSpPr>
        <xdr:cNvPr id="4245" name="Line 149"/>
        <xdr:cNvSpPr>
          <a:spLocks noChangeShapeType="1"/>
        </xdr:cNvSpPr>
      </xdr:nvSpPr>
      <xdr:spPr bwMode="auto">
        <a:xfrm flipH="1">
          <a:off x="15144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66675</xdr:colOff>
      <xdr:row>15</xdr:row>
      <xdr:rowOff>57150</xdr:rowOff>
    </xdr:from>
    <xdr:to>
      <xdr:col>4</xdr:col>
      <xdr:colOff>247650</xdr:colOff>
      <xdr:row>16</xdr:row>
      <xdr:rowOff>47625</xdr:rowOff>
    </xdr:to>
    <xdr:sp macro="" textlink="">
      <xdr:nvSpPr>
        <xdr:cNvPr id="4246" name="Line 150"/>
        <xdr:cNvSpPr>
          <a:spLocks noChangeShapeType="1"/>
        </xdr:cNvSpPr>
      </xdr:nvSpPr>
      <xdr:spPr bwMode="auto">
        <a:xfrm flipH="1">
          <a:off x="8286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95250</xdr:colOff>
      <xdr:row>15</xdr:row>
      <xdr:rowOff>57150</xdr:rowOff>
    </xdr:from>
    <xdr:to>
      <xdr:col>8</xdr:col>
      <xdr:colOff>133350</xdr:colOff>
      <xdr:row>16</xdr:row>
      <xdr:rowOff>47625</xdr:rowOff>
    </xdr:to>
    <xdr:sp macro="" textlink="">
      <xdr:nvSpPr>
        <xdr:cNvPr id="4247" name="Line 151"/>
        <xdr:cNvSpPr>
          <a:spLocks noChangeShapeType="1"/>
        </xdr:cNvSpPr>
      </xdr:nvSpPr>
      <xdr:spPr bwMode="auto">
        <a:xfrm flipH="1">
          <a:off x="15716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180975</xdr:colOff>
      <xdr:row>15</xdr:row>
      <xdr:rowOff>57150</xdr:rowOff>
    </xdr:from>
    <xdr:to>
      <xdr:col>10</xdr:col>
      <xdr:colOff>76200</xdr:colOff>
      <xdr:row>16</xdr:row>
      <xdr:rowOff>47625</xdr:rowOff>
    </xdr:to>
    <xdr:sp macro="" textlink="">
      <xdr:nvSpPr>
        <xdr:cNvPr id="4248" name="Line 152"/>
        <xdr:cNvSpPr>
          <a:spLocks noChangeShapeType="1"/>
        </xdr:cNvSpPr>
      </xdr:nvSpPr>
      <xdr:spPr bwMode="auto">
        <a:xfrm flipH="1">
          <a:off x="20859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238125</xdr:colOff>
      <xdr:row>15</xdr:row>
      <xdr:rowOff>57150</xdr:rowOff>
    </xdr:from>
    <xdr:to>
      <xdr:col>10</xdr:col>
      <xdr:colOff>133350</xdr:colOff>
      <xdr:row>16</xdr:row>
      <xdr:rowOff>47625</xdr:rowOff>
    </xdr:to>
    <xdr:sp macro="" textlink="">
      <xdr:nvSpPr>
        <xdr:cNvPr id="4249" name="Line 153"/>
        <xdr:cNvSpPr>
          <a:spLocks noChangeShapeType="1"/>
        </xdr:cNvSpPr>
      </xdr:nvSpPr>
      <xdr:spPr bwMode="auto">
        <a:xfrm flipH="1">
          <a:off x="21431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9525</xdr:colOff>
      <xdr:row>15</xdr:row>
      <xdr:rowOff>57150</xdr:rowOff>
    </xdr:from>
    <xdr:to>
      <xdr:col>10</xdr:col>
      <xdr:colOff>190500</xdr:colOff>
      <xdr:row>16</xdr:row>
      <xdr:rowOff>47625</xdr:rowOff>
    </xdr:to>
    <xdr:sp macro="" textlink="">
      <xdr:nvSpPr>
        <xdr:cNvPr id="4250" name="Line 154"/>
        <xdr:cNvSpPr>
          <a:spLocks noChangeShapeType="1"/>
        </xdr:cNvSpPr>
      </xdr:nvSpPr>
      <xdr:spPr bwMode="auto">
        <a:xfrm flipH="1">
          <a:off x="22002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66675</xdr:colOff>
      <xdr:row>15</xdr:row>
      <xdr:rowOff>57150</xdr:rowOff>
    </xdr:from>
    <xdr:to>
      <xdr:col>10</xdr:col>
      <xdr:colOff>247650</xdr:colOff>
      <xdr:row>16</xdr:row>
      <xdr:rowOff>47625</xdr:rowOff>
    </xdr:to>
    <xdr:sp macro="" textlink="">
      <xdr:nvSpPr>
        <xdr:cNvPr id="4251" name="Line 155"/>
        <xdr:cNvSpPr>
          <a:spLocks noChangeShapeType="1"/>
        </xdr:cNvSpPr>
      </xdr:nvSpPr>
      <xdr:spPr bwMode="auto">
        <a:xfrm flipH="1">
          <a:off x="22574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123825</xdr:colOff>
      <xdr:row>15</xdr:row>
      <xdr:rowOff>66675</xdr:rowOff>
    </xdr:from>
    <xdr:to>
      <xdr:col>11</xdr:col>
      <xdr:colOff>28575</xdr:colOff>
      <xdr:row>16</xdr:row>
      <xdr:rowOff>47625</xdr:rowOff>
    </xdr:to>
    <xdr:sp macro="" textlink="">
      <xdr:nvSpPr>
        <xdr:cNvPr id="4252" name="Line 156"/>
        <xdr:cNvSpPr>
          <a:spLocks noChangeShapeType="1"/>
        </xdr:cNvSpPr>
      </xdr:nvSpPr>
      <xdr:spPr bwMode="auto">
        <a:xfrm flipH="1">
          <a:off x="2314575" y="2762250"/>
          <a:ext cx="171450" cy="1714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180975</xdr:colOff>
      <xdr:row>15</xdr:row>
      <xdr:rowOff>123825</xdr:rowOff>
    </xdr:from>
    <xdr:to>
      <xdr:col>11</xdr:col>
      <xdr:colOff>28575</xdr:colOff>
      <xdr:row>16</xdr:row>
      <xdr:rowOff>47625</xdr:rowOff>
    </xdr:to>
    <xdr:sp macro="" textlink="">
      <xdr:nvSpPr>
        <xdr:cNvPr id="4253" name="Line 157"/>
        <xdr:cNvSpPr>
          <a:spLocks noChangeShapeType="1"/>
        </xdr:cNvSpPr>
      </xdr:nvSpPr>
      <xdr:spPr bwMode="auto">
        <a:xfrm flipH="1">
          <a:off x="2371725" y="2819400"/>
          <a:ext cx="114300" cy="1143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238125</xdr:colOff>
      <xdr:row>15</xdr:row>
      <xdr:rowOff>180975</xdr:rowOff>
    </xdr:from>
    <xdr:to>
      <xdr:col>11</xdr:col>
      <xdr:colOff>28575</xdr:colOff>
      <xdr:row>16</xdr:row>
      <xdr:rowOff>47625</xdr:rowOff>
    </xdr:to>
    <xdr:sp macro="" textlink="">
      <xdr:nvSpPr>
        <xdr:cNvPr id="4254" name="Line 158"/>
        <xdr:cNvSpPr>
          <a:spLocks noChangeShapeType="1"/>
        </xdr:cNvSpPr>
      </xdr:nvSpPr>
      <xdr:spPr bwMode="auto">
        <a:xfrm flipH="1">
          <a:off x="2428875" y="2876550"/>
          <a:ext cx="57150" cy="571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28575</xdr:colOff>
      <xdr:row>16</xdr:row>
      <xdr:rowOff>47625</xdr:rowOff>
    </xdr:from>
    <xdr:to>
      <xdr:col>11</xdr:col>
      <xdr:colOff>28575</xdr:colOff>
      <xdr:row>16</xdr:row>
      <xdr:rowOff>47625</xdr:rowOff>
    </xdr:to>
    <xdr:sp macro="" textlink="">
      <xdr:nvSpPr>
        <xdr:cNvPr id="4255" name="Line 159"/>
        <xdr:cNvSpPr>
          <a:spLocks noChangeShapeType="1"/>
        </xdr:cNvSpPr>
      </xdr:nvSpPr>
      <xdr:spPr bwMode="auto">
        <a:xfrm flipH="1">
          <a:off x="2486025" y="29337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123825</xdr:colOff>
      <xdr:row>15</xdr:row>
      <xdr:rowOff>57150</xdr:rowOff>
    </xdr:from>
    <xdr:to>
      <xdr:col>8</xdr:col>
      <xdr:colOff>19050</xdr:colOff>
      <xdr:row>16</xdr:row>
      <xdr:rowOff>47625</xdr:rowOff>
    </xdr:to>
    <xdr:sp macro="" textlink="">
      <xdr:nvSpPr>
        <xdr:cNvPr id="4256" name="Line 160"/>
        <xdr:cNvSpPr>
          <a:spLocks noChangeShapeType="1"/>
        </xdr:cNvSpPr>
      </xdr:nvSpPr>
      <xdr:spPr bwMode="auto">
        <a:xfrm flipH="1">
          <a:off x="14573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10</xdr:row>
      <xdr:rowOff>66675</xdr:rowOff>
    </xdr:from>
    <xdr:to>
      <xdr:col>8</xdr:col>
      <xdr:colOff>9525</xdr:colOff>
      <xdr:row>12</xdr:row>
      <xdr:rowOff>104775</xdr:rowOff>
    </xdr:to>
    <xdr:sp macro="" textlink="">
      <xdr:nvSpPr>
        <xdr:cNvPr id="4257" name="Line 161"/>
        <xdr:cNvSpPr>
          <a:spLocks noChangeShapeType="1"/>
        </xdr:cNvSpPr>
      </xdr:nvSpPr>
      <xdr:spPr bwMode="auto">
        <a:xfrm>
          <a:off x="1628775" y="1809750"/>
          <a:ext cx="0" cy="4191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28575</xdr:colOff>
      <xdr:row>9</xdr:row>
      <xdr:rowOff>171450</xdr:rowOff>
    </xdr:from>
    <xdr:to>
      <xdr:col>8</xdr:col>
      <xdr:colOff>85725</xdr:colOff>
      <xdr:row>10</xdr:row>
      <xdr:rowOff>171450</xdr:rowOff>
    </xdr:to>
    <xdr:sp macro="" textlink="">
      <xdr:nvSpPr>
        <xdr:cNvPr id="4258" name="Text Box 162"/>
        <xdr:cNvSpPr txBox="1">
          <a:spLocks noChangeArrowheads="1"/>
        </xdr:cNvSpPr>
      </xdr:nvSpPr>
      <xdr:spPr bwMode="auto">
        <a:xfrm>
          <a:off x="1504950" y="172402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23</xdr:col>
      <xdr:colOff>95250</xdr:colOff>
      <xdr:row>18</xdr:row>
      <xdr:rowOff>142875</xdr:rowOff>
    </xdr:from>
    <xdr:to>
      <xdr:col>24</xdr:col>
      <xdr:colOff>276225</xdr:colOff>
      <xdr:row>20</xdr:row>
      <xdr:rowOff>133350</xdr:rowOff>
    </xdr:to>
    <xdr:sp macro="" textlink="">
      <xdr:nvSpPr>
        <xdr:cNvPr id="4259" name="Line 163"/>
        <xdr:cNvSpPr>
          <a:spLocks noChangeShapeType="1"/>
        </xdr:cNvSpPr>
      </xdr:nvSpPr>
      <xdr:spPr bwMode="auto">
        <a:xfrm>
          <a:off x="5133975" y="3409950"/>
          <a:ext cx="466725" cy="3714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lg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276225</xdr:colOff>
      <xdr:row>20</xdr:row>
      <xdr:rowOff>133350</xdr:rowOff>
    </xdr:from>
    <xdr:to>
      <xdr:col>27</xdr:col>
      <xdr:colOff>104775</xdr:colOff>
      <xdr:row>20</xdr:row>
      <xdr:rowOff>133350</xdr:rowOff>
    </xdr:to>
    <xdr:sp macro="" textlink="">
      <xdr:nvSpPr>
        <xdr:cNvPr id="4260" name="Line 164"/>
        <xdr:cNvSpPr>
          <a:spLocks noChangeShapeType="1"/>
        </xdr:cNvSpPr>
      </xdr:nvSpPr>
      <xdr:spPr bwMode="auto">
        <a:xfrm>
          <a:off x="5600700" y="3781425"/>
          <a:ext cx="6858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27</xdr:col>
      <xdr:colOff>190500</xdr:colOff>
      <xdr:row>18</xdr:row>
      <xdr:rowOff>114300</xdr:rowOff>
    </xdr:from>
    <xdr:ext cx="161925" cy="190500"/>
    <xdr:sp macro="" textlink="">
      <xdr:nvSpPr>
        <xdr:cNvPr id="4261" name="Text Box 165"/>
        <xdr:cNvSpPr txBox="1">
          <a:spLocks noChangeArrowheads="1"/>
        </xdr:cNvSpPr>
      </xdr:nvSpPr>
      <xdr:spPr bwMode="auto">
        <a:xfrm>
          <a:off x="6372225" y="3381375"/>
          <a:ext cx="161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</a:t>
          </a:r>
        </a:p>
      </xdr:txBody>
    </xdr:sp>
    <xdr:clientData/>
  </xdr:oneCellAnchor>
  <xdr:twoCellAnchor>
    <xdr:from>
      <xdr:col>23</xdr:col>
      <xdr:colOff>104775</xdr:colOff>
      <xdr:row>20</xdr:row>
      <xdr:rowOff>133350</xdr:rowOff>
    </xdr:from>
    <xdr:to>
      <xdr:col>24</xdr:col>
      <xdr:colOff>276225</xdr:colOff>
      <xdr:row>21</xdr:row>
      <xdr:rowOff>38100</xdr:rowOff>
    </xdr:to>
    <xdr:sp macro="" textlink="">
      <xdr:nvSpPr>
        <xdr:cNvPr id="4262" name="Line 166"/>
        <xdr:cNvSpPr>
          <a:spLocks noChangeShapeType="1"/>
        </xdr:cNvSpPr>
      </xdr:nvSpPr>
      <xdr:spPr bwMode="auto">
        <a:xfrm flipH="1">
          <a:off x="5143500" y="3781425"/>
          <a:ext cx="457200" cy="952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219075</xdr:colOff>
      <xdr:row>12</xdr:row>
      <xdr:rowOff>85725</xdr:rowOff>
    </xdr:from>
    <xdr:to>
      <xdr:col>8</xdr:col>
      <xdr:colOff>200025</xdr:colOff>
      <xdr:row>13</xdr:row>
      <xdr:rowOff>85725</xdr:rowOff>
    </xdr:to>
    <xdr:sp macro="" textlink="">
      <xdr:nvSpPr>
        <xdr:cNvPr id="4263" name="Text Box 167"/>
        <xdr:cNvSpPr txBox="1">
          <a:spLocks noChangeArrowheads="1"/>
        </xdr:cNvSpPr>
      </xdr:nvSpPr>
      <xdr:spPr bwMode="auto">
        <a:xfrm>
          <a:off x="1619250" y="220980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152400</xdr:colOff>
      <xdr:row>49</xdr:row>
      <xdr:rowOff>114300</xdr:rowOff>
    </xdr:from>
    <xdr:to>
      <xdr:col>4</xdr:col>
      <xdr:colOff>57150</xdr:colOff>
      <xdr:row>50</xdr:row>
      <xdr:rowOff>104775</xdr:rowOff>
    </xdr:to>
    <xdr:sp macro="" textlink="">
      <xdr:nvSpPr>
        <xdr:cNvPr id="4264" name="Text Box 168"/>
        <xdr:cNvSpPr txBox="1">
          <a:spLocks noChangeArrowheads="1"/>
        </xdr:cNvSpPr>
      </xdr:nvSpPr>
      <xdr:spPr bwMode="auto">
        <a:xfrm>
          <a:off x="628650" y="8724900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8</xdr:col>
      <xdr:colOff>9525</xdr:colOff>
      <xdr:row>15</xdr:row>
      <xdr:rowOff>57150</xdr:rowOff>
    </xdr:from>
    <xdr:to>
      <xdr:col>8</xdr:col>
      <xdr:colOff>190500</xdr:colOff>
      <xdr:row>16</xdr:row>
      <xdr:rowOff>47625</xdr:rowOff>
    </xdr:to>
    <xdr:sp macro="" textlink="">
      <xdr:nvSpPr>
        <xdr:cNvPr id="4265" name="Line 169"/>
        <xdr:cNvSpPr>
          <a:spLocks noChangeShapeType="1"/>
        </xdr:cNvSpPr>
      </xdr:nvSpPr>
      <xdr:spPr bwMode="auto">
        <a:xfrm flipH="1">
          <a:off x="16287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66675</xdr:colOff>
      <xdr:row>15</xdr:row>
      <xdr:rowOff>57150</xdr:rowOff>
    </xdr:from>
    <xdr:to>
      <xdr:col>8</xdr:col>
      <xdr:colOff>247650</xdr:colOff>
      <xdr:row>16</xdr:row>
      <xdr:rowOff>47625</xdr:rowOff>
    </xdr:to>
    <xdr:sp macro="" textlink="">
      <xdr:nvSpPr>
        <xdr:cNvPr id="4266" name="Line 170"/>
        <xdr:cNvSpPr>
          <a:spLocks noChangeShapeType="1"/>
        </xdr:cNvSpPr>
      </xdr:nvSpPr>
      <xdr:spPr bwMode="auto">
        <a:xfrm flipH="1">
          <a:off x="16859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123825</xdr:colOff>
      <xdr:row>15</xdr:row>
      <xdr:rowOff>57150</xdr:rowOff>
    </xdr:from>
    <xdr:to>
      <xdr:col>9</xdr:col>
      <xdr:colOff>19050</xdr:colOff>
      <xdr:row>16</xdr:row>
      <xdr:rowOff>47625</xdr:rowOff>
    </xdr:to>
    <xdr:sp macro="" textlink="">
      <xdr:nvSpPr>
        <xdr:cNvPr id="4267" name="Line 171"/>
        <xdr:cNvSpPr>
          <a:spLocks noChangeShapeType="1"/>
        </xdr:cNvSpPr>
      </xdr:nvSpPr>
      <xdr:spPr bwMode="auto">
        <a:xfrm flipH="1">
          <a:off x="17430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15</xdr:row>
      <xdr:rowOff>57150</xdr:rowOff>
    </xdr:from>
    <xdr:to>
      <xdr:col>9</xdr:col>
      <xdr:colOff>76200</xdr:colOff>
      <xdr:row>16</xdr:row>
      <xdr:rowOff>47625</xdr:rowOff>
    </xdr:to>
    <xdr:sp macro="" textlink="">
      <xdr:nvSpPr>
        <xdr:cNvPr id="4268" name="Line 172"/>
        <xdr:cNvSpPr>
          <a:spLocks noChangeShapeType="1"/>
        </xdr:cNvSpPr>
      </xdr:nvSpPr>
      <xdr:spPr bwMode="auto">
        <a:xfrm flipH="1">
          <a:off x="18002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238125</xdr:colOff>
      <xdr:row>15</xdr:row>
      <xdr:rowOff>57150</xdr:rowOff>
    </xdr:from>
    <xdr:to>
      <xdr:col>9</xdr:col>
      <xdr:colOff>133350</xdr:colOff>
      <xdr:row>16</xdr:row>
      <xdr:rowOff>47625</xdr:rowOff>
    </xdr:to>
    <xdr:sp macro="" textlink="">
      <xdr:nvSpPr>
        <xdr:cNvPr id="4269" name="Line 173"/>
        <xdr:cNvSpPr>
          <a:spLocks noChangeShapeType="1"/>
        </xdr:cNvSpPr>
      </xdr:nvSpPr>
      <xdr:spPr bwMode="auto">
        <a:xfrm flipH="1">
          <a:off x="18573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66675</xdr:colOff>
      <xdr:row>15</xdr:row>
      <xdr:rowOff>57150</xdr:rowOff>
    </xdr:from>
    <xdr:to>
      <xdr:col>9</xdr:col>
      <xdr:colOff>247650</xdr:colOff>
      <xdr:row>16</xdr:row>
      <xdr:rowOff>47625</xdr:rowOff>
    </xdr:to>
    <xdr:sp macro="" textlink="">
      <xdr:nvSpPr>
        <xdr:cNvPr id="4270" name="Line 174"/>
        <xdr:cNvSpPr>
          <a:spLocks noChangeShapeType="1"/>
        </xdr:cNvSpPr>
      </xdr:nvSpPr>
      <xdr:spPr bwMode="auto">
        <a:xfrm flipH="1">
          <a:off x="197167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123825</xdr:colOff>
      <xdr:row>15</xdr:row>
      <xdr:rowOff>57150</xdr:rowOff>
    </xdr:from>
    <xdr:to>
      <xdr:col>10</xdr:col>
      <xdr:colOff>19050</xdr:colOff>
      <xdr:row>16</xdr:row>
      <xdr:rowOff>47625</xdr:rowOff>
    </xdr:to>
    <xdr:sp macro="" textlink="">
      <xdr:nvSpPr>
        <xdr:cNvPr id="4271" name="Line 175"/>
        <xdr:cNvSpPr>
          <a:spLocks noChangeShapeType="1"/>
        </xdr:cNvSpPr>
      </xdr:nvSpPr>
      <xdr:spPr bwMode="auto">
        <a:xfrm flipH="1">
          <a:off x="20288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9525</xdr:colOff>
      <xdr:row>15</xdr:row>
      <xdr:rowOff>57150</xdr:rowOff>
    </xdr:from>
    <xdr:to>
      <xdr:col>9</xdr:col>
      <xdr:colOff>190500</xdr:colOff>
      <xdr:row>16</xdr:row>
      <xdr:rowOff>47625</xdr:rowOff>
    </xdr:to>
    <xdr:sp macro="" textlink="">
      <xdr:nvSpPr>
        <xdr:cNvPr id="4272" name="Line 176"/>
        <xdr:cNvSpPr>
          <a:spLocks noChangeShapeType="1"/>
        </xdr:cNvSpPr>
      </xdr:nvSpPr>
      <xdr:spPr bwMode="auto">
        <a:xfrm flipH="1">
          <a:off x="1914525" y="2752725"/>
          <a:ext cx="1809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10</xdr:row>
      <xdr:rowOff>104775</xdr:rowOff>
    </xdr:from>
    <xdr:to>
      <xdr:col>29</xdr:col>
      <xdr:colOff>209550</xdr:colOff>
      <xdr:row>10</xdr:row>
      <xdr:rowOff>104775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6448425" y="1857375"/>
          <a:ext cx="495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142875</xdr:colOff>
      <xdr:row>8</xdr:row>
      <xdr:rowOff>47625</xdr:rowOff>
    </xdr:from>
    <xdr:to>
      <xdr:col>27</xdr:col>
      <xdr:colOff>142875</xdr:colOff>
      <xdr:row>15</xdr:row>
      <xdr:rowOff>152400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>
          <a:off x="6305550" y="1419225"/>
          <a:ext cx="0" cy="1438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15</xdr:row>
      <xdr:rowOff>161925</xdr:rowOff>
    </xdr:from>
    <xdr:to>
      <xdr:col>22</xdr:col>
      <xdr:colOff>200025</xdr:colOff>
      <xdr:row>15</xdr:row>
      <xdr:rowOff>161925</xdr:rowOff>
    </xdr:to>
    <xdr:sp macro="" textlink="">
      <xdr:nvSpPr>
        <xdr:cNvPr id="5123" name="Line 3"/>
        <xdr:cNvSpPr>
          <a:spLocks noChangeShapeType="1"/>
        </xdr:cNvSpPr>
      </xdr:nvSpPr>
      <xdr:spPr bwMode="auto">
        <a:xfrm>
          <a:off x="3886200" y="2867025"/>
          <a:ext cx="10477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28575</xdr:rowOff>
    </xdr:from>
    <xdr:to>
      <xdr:col>31</xdr:col>
      <xdr:colOff>0</xdr:colOff>
      <xdr:row>62</xdr:row>
      <xdr:rowOff>28575</xdr:rowOff>
    </xdr:to>
    <xdr:sp macro="" textlink="">
      <xdr:nvSpPr>
        <xdr:cNvPr id="5124" name="Line 4"/>
        <xdr:cNvSpPr>
          <a:spLocks noChangeShapeType="1"/>
        </xdr:cNvSpPr>
      </xdr:nvSpPr>
      <xdr:spPr bwMode="auto">
        <a:xfrm>
          <a:off x="219075" y="11125200"/>
          <a:ext cx="70866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276225</xdr:colOff>
      <xdr:row>48</xdr:row>
      <xdr:rowOff>114300</xdr:rowOff>
    </xdr:from>
    <xdr:to>
      <xdr:col>7</xdr:col>
      <xdr:colOff>180975</xdr:colOff>
      <xdr:row>49</xdr:row>
      <xdr:rowOff>95250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1590675" y="8543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oneCellAnchor>
    <xdr:from>
      <xdr:col>3</xdr:col>
      <xdr:colOff>219075</xdr:colOff>
      <xdr:row>53</xdr:row>
      <xdr:rowOff>95250</xdr:rowOff>
    </xdr:from>
    <xdr:ext cx="428625" cy="219075"/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628650" y="94773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28575</xdr:colOff>
      <xdr:row>46</xdr:row>
      <xdr:rowOff>142875</xdr:rowOff>
    </xdr:from>
    <xdr:ext cx="390525" cy="257175"/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1914525" y="81915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0</xdr:colOff>
      <xdr:row>36</xdr:row>
      <xdr:rowOff>0</xdr:rowOff>
    </xdr:from>
    <xdr:to>
      <xdr:col>4</xdr:col>
      <xdr:colOff>276225</xdr:colOff>
      <xdr:row>38</xdr:row>
      <xdr:rowOff>95250</xdr:rowOff>
    </xdr:to>
    <xdr:sp macro="" textlink="">
      <xdr:nvSpPr>
        <xdr:cNvPr id="5128" name="Line 8"/>
        <xdr:cNvSpPr>
          <a:spLocks noChangeShapeType="1"/>
        </xdr:cNvSpPr>
      </xdr:nvSpPr>
      <xdr:spPr bwMode="auto">
        <a:xfrm>
          <a:off x="409575" y="6705600"/>
          <a:ext cx="609600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37</xdr:row>
      <xdr:rowOff>47625</xdr:rowOff>
    </xdr:from>
    <xdr:to>
      <xdr:col>4</xdr:col>
      <xdr:colOff>161925</xdr:colOff>
      <xdr:row>38</xdr:row>
      <xdr:rowOff>85725</xdr:rowOff>
    </xdr:to>
    <xdr:sp macro="" textlink="">
      <xdr:nvSpPr>
        <xdr:cNvPr id="5129" name="Text Box 9"/>
        <xdr:cNvSpPr txBox="1">
          <a:spLocks noChangeArrowheads="1"/>
        </xdr:cNvSpPr>
      </xdr:nvSpPr>
      <xdr:spPr bwMode="auto">
        <a:xfrm>
          <a:off x="495300" y="6943725"/>
          <a:ext cx="40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設置階</a:t>
          </a:r>
        </a:p>
      </xdr:txBody>
    </xdr:sp>
    <xdr:clientData/>
  </xdr:twoCellAnchor>
  <xdr:twoCellAnchor>
    <xdr:from>
      <xdr:col>4</xdr:col>
      <xdr:colOff>38100</xdr:colOff>
      <xdr:row>36</xdr:row>
      <xdr:rowOff>114300</xdr:rowOff>
    </xdr:from>
    <xdr:to>
      <xdr:col>5</xdr:col>
      <xdr:colOff>114300</xdr:colOff>
      <xdr:row>37</xdr:row>
      <xdr:rowOff>47625</xdr:rowOff>
    </xdr:to>
    <xdr:sp macro="" textlink="">
      <xdr:nvSpPr>
        <xdr:cNvPr id="5130" name="Text Box 10"/>
        <xdr:cNvSpPr txBox="1">
          <a:spLocks noChangeArrowheads="1"/>
        </xdr:cNvSpPr>
      </xdr:nvSpPr>
      <xdr:spPr bwMode="auto">
        <a:xfrm>
          <a:off x="781050" y="6819900"/>
          <a:ext cx="3619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クラス</a:t>
          </a:r>
        </a:p>
      </xdr:txBody>
    </xdr:sp>
    <xdr:clientData/>
  </xdr:twoCellAnchor>
  <xdr:twoCellAnchor>
    <xdr:from>
      <xdr:col>4</xdr:col>
      <xdr:colOff>38100</xdr:colOff>
      <xdr:row>36</xdr:row>
      <xdr:rowOff>19050</xdr:rowOff>
    </xdr:from>
    <xdr:to>
      <xdr:col>5</xdr:col>
      <xdr:colOff>114300</xdr:colOff>
      <xdr:row>36</xdr:row>
      <xdr:rowOff>171450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781050" y="672465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耐</a:t>
          </a:r>
          <a:r>
            <a:rPr lang="ja-JP" altLang="en-US" sz="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震</a:t>
          </a:r>
        </a:p>
      </xdr:txBody>
    </xdr:sp>
    <xdr:clientData/>
  </xdr:twoCellAnchor>
  <xdr:oneCellAnchor>
    <xdr:from>
      <xdr:col>14</xdr:col>
      <xdr:colOff>76200</xdr:colOff>
      <xdr:row>15</xdr:row>
      <xdr:rowOff>114300</xdr:rowOff>
    </xdr:from>
    <xdr:ext cx="209550" cy="142875"/>
    <xdr:sp macro="" textlink="">
      <xdr:nvSpPr>
        <xdr:cNvPr id="5132" name="Text Box 12"/>
        <xdr:cNvSpPr txBox="1">
          <a:spLocks noChangeArrowheads="1"/>
        </xdr:cNvSpPr>
      </xdr:nvSpPr>
      <xdr:spPr bwMode="auto">
        <a:xfrm>
          <a:off x="3514725" y="281940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</xdr:txBody>
    </xdr:sp>
    <xdr:clientData/>
  </xdr:oneCellAnchor>
  <xdr:twoCellAnchor>
    <xdr:from>
      <xdr:col>26</xdr:col>
      <xdr:colOff>209550</xdr:colOff>
      <xdr:row>9</xdr:row>
      <xdr:rowOff>142875</xdr:rowOff>
    </xdr:from>
    <xdr:to>
      <xdr:col>28</xdr:col>
      <xdr:colOff>180975</xdr:colOff>
      <xdr:row>22</xdr:row>
      <xdr:rowOff>28575</xdr:rowOff>
    </xdr:to>
    <xdr:grpSp>
      <xdr:nvGrpSpPr>
        <xdr:cNvPr id="5133" name="Group 13"/>
        <xdr:cNvGrpSpPr>
          <a:grpSpLocks/>
        </xdr:cNvGrpSpPr>
      </xdr:nvGrpSpPr>
      <xdr:grpSpPr bwMode="auto">
        <a:xfrm>
          <a:off x="6086475" y="1704975"/>
          <a:ext cx="542925" cy="2362200"/>
          <a:chOff x="386" y="146"/>
          <a:chExt cx="163" cy="202"/>
        </a:xfrm>
      </xdr:grpSpPr>
      <xdr:sp macro="" textlink="">
        <xdr:nvSpPr>
          <xdr:cNvPr id="5134" name="Line 14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35" name="Line 15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36" name="Line 16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37" name="Line 17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219075</xdr:colOff>
      <xdr:row>22</xdr:row>
      <xdr:rowOff>76200</xdr:rowOff>
    </xdr:from>
    <xdr:to>
      <xdr:col>26</xdr:col>
      <xdr:colOff>219075</xdr:colOff>
      <xdr:row>24</xdr:row>
      <xdr:rowOff>57150</xdr:rowOff>
    </xdr:to>
    <xdr:sp macro="" textlink="">
      <xdr:nvSpPr>
        <xdr:cNvPr id="5138" name="Line 18"/>
        <xdr:cNvSpPr>
          <a:spLocks noChangeShapeType="1"/>
        </xdr:cNvSpPr>
      </xdr:nvSpPr>
      <xdr:spPr bwMode="auto">
        <a:xfrm>
          <a:off x="6096000" y="4114800"/>
          <a:ext cx="0" cy="361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180975</xdr:colOff>
      <xdr:row>8</xdr:row>
      <xdr:rowOff>19050</xdr:rowOff>
    </xdr:from>
    <xdr:to>
      <xdr:col>24</xdr:col>
      <xdr:colOff>152400</xdr:colOff>
      <xdr:row>8</xdr:row>
      <xdr:rowOff>19050</xdr:rowOff>
    </xdr:to>
    <xdr:sp macro="" textlink="">
      <xdr:nvSpPr>
        <xdr:cNvPr id="5139" name="Line 19"/>
        <xdr:cNvSpPr>
          <a:spLocks noChangeShapeType="1"/>
        </xdr:cNvSpPr>
      </xdr:nvSpPr>
      <xdr:spPr bwMode="auto">
        <a:xfrm>
          <a:off x="4448175" y="1390650"/>
          <a:ext cx="10096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209550</xdr:colOff>
      <xdr:row>23</xdr:row>
      <xdr:rowOff>133350</xdr:rowOff>
    </xdr:from>
    <xdr:to>
      <xdr:col>28</xdr:col>
      <xdr:colOff>180975</xdr:colOff>
      <xdr:row>23</xdr:row>
      <xdr:rowOff>133350</xdr:rowOff>
    </xdr:to>
    <xdr:sp macro="" textlink="">
      <xdr:nvSpPr>
        <xdr:cNvPr id="5140" name="Line 20"/>
        <xdr:cNvSpPr>
          <a:spLocks noChangeShapeType="1"/>
        </xdr:cNvSpPr>
      </xdr:nvSpPr>
      <xdr:spPr bwMode="auto">
        <a:xfrm>
          <a:off x="6086475" y="4362450"/>
          <a:ext cx="5429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26</xdr:col>
      <xdr:colOff>228600</xdr:colOff>
      <xdr:row>18</xdr:row>
      <xdr:rowOff>0</xdr:rowOff>
    </xdr:from>
    <xdr:ext cx="400050" cy="190500"/>
    <xdr:sp macro="" textlink="">
      <xdr:nvSpPr>
        <xdr:cNvPr id="5141" name="Text Box 21"/>
        <xdr:cNvSpPr txBox="1">
          <a:spLocks noChangeArrowheads="1"/>
        </xdr:cNvSpPr>
      </xdr:nvSpPr>
      <xdr:spPr bwMode="auto">
        <a:xfrm>
          <a:off x="6105525" y="3276600"/>
          <a:ext cx="400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+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Fv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17</xdr:col>
      <xdr:colOff>114300</xdr:colOff>
      <xdr:row>10</xdr:row>
      <xdr:rowOff>104775</xdr:rowOff>
    </xdr:from>
    <xdr:to>
      <xdr:col>17</xdr:col>
      <xdr:colOff>114300</xdr:colOff>
      <xdr:row>15</xdr:row>
      <xdr:rowOff>161925</xdr:rowOff>
    </xdr:to>
    <xdr:sp macro="" textlink="">
      <xdr:nvSpPr>
        <xdr:cNvPr id="5142" name="Line 22"/>
        <xdr:cNvSpPr>
          <a:spLocks noChangeShapeType="1"/>
        </xdr:cNvSpPr>
      </xdr:nvSpPr>
      <xdr:spPr bwMode="auto">
        <a:xfrm>
          <a:off x="4000500" y="1857375"/>
          <a:ext cx="0" cy="10096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10</xdr:col>
      <xdr:colOff>123825</xdr:colOff>
      <xdr:row>8</xdr:row>
      <xdr:rowOff>114300</xdr:rowOff>
    </xdr:from>
    <xdr:ext cx="304800" cy="171450"/>
    <xdr:sp macro="" textlink="">
      <xdr:nvSpPr>
        <xdr:cNvPr id="5143" name="Text Box 23"/>
        <xdr:cNvSpPr txBox="1">
          <a:spLocks noChangeArrowheads="1"/>
        </xdr:cNvSpPr>
      </xdr:nvSpPr>
      <xdr:spPr bwMode="auto">
        <a:xfrm>
          <a:off x="2581275" y="1485900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監修</a:t>
          </a:r>
        </a:p>
      </xdr:txBody>
    </xdr:sp>
    <xdr:clientData/>
  </xdr:oneCellAnchor>
  <xdr:twoCellAnchor>
    <xdr:from>
      <xdr:col>20</xdr:col>
      <xdr:colOff>180975</xdr:colOff>
      <xdr:row>7</xdr:row>
      <xdr:rowOff>114300</xdr:rowOff>
    </xdr:from>
    <xdr:to>
      <xdr:col>20</xdr:col>
      <xdr:colOff>180975</xdr:colOff>
      <xdr:row>22</xdr:row>
      <xdr:rowOff>123825</xdr:rowOff>
    </xdr:to>
    <xdr:sp macro="" textlink="">
      <xdr:nvSpPr>
        <xdr:cNvPr id="5144" name="Line 24"/>
        <xdr:cNvSpPr>
          <a:spLocks noChangeShapeType="1"/>
        </xdr:cNvSpPr>
      </xdr:nvSpPr>
      <xdr:spPr bwMode="auto">
        <a:xfrm>
          <a:off x="4448175" y="1295400"/>
          <a:ext cx="0" cy="28670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21</xdr:row>
      <xdr:rowOff>85725</xdr:rowOff>
    </xdr:from>
    <xdr:to>
      <xdr:col>29</xdr:col>
      <xdr:colOff>209550</xdr:colOff>
      <xdr:row>21</xdr:row>
      <xdr:rowOff>85725</xdr:rowOff>
    </xdr:to>
    <xdr:sp macro="" textlink="">
      <xdr:nvSpPr>
        <xdr:cNvPr id="5145" name="Line 25"/>
        <xdr:cNvSpPr>
          <a:spLocks noChangeShapeType="1"/>
        </xdr:cNvSpPr>
      </xdr:nvSpPr>
      <xdr:spPr bwMode="auto">
        <a:xfrm>
          <a:off x="6448425" y="3933825"/>
          <a:ext cx="495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152400</xdr:colOff>
      <xdr:row>10</xdr:row>
      <xdr:rowOff>85725</xdr:rowOff>
    </xdr:from>
    <xdr:to>
      <xdr:col>21</xdr:col>
      <xdr:colOff>19050</xdr:colOff>
      <xdr:row>10</xdr:row>
      <xdr:rowOff>123825</xdr:rowOff>
    </xdr:to>
    <xdr:sp macro="" textlink="">
      <xdr:nvSpPr>
        <xdr:cNvPr id="5146" name="Oval 26"/>
        <xdr:cNvSpPr>
          <a:spLocks noChangeArrowheads="1"/>
        </xdr:cNvSpPr>
      </xdr:nvSpPr>
      <xdr:spPr bwMode="auto">
        <a:xfrm>
          <a:off x="4429125" y="183832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15</xdr:col>
      <xdr:colOff>104775</xdr:colOff>
      <xdr:row>15</xdr:row>
      <xdr:rowOff>95250</xdr:rowOff>
    </xdr:from>
    <xdr:ext cx="209550" cy="171450"/>
    <xdr:sp macro="" textlink="">
      <xdr:nvSpPr>
        <xdr:cNvPr id="5147" name="Text Box 27"/>
        <xdr:cNvSpPr txBox="1">
          <a:spLocks noChangeArrowheads="1"/>
        </xdr:cNvSpPr>
      </xdr:nvSpPr>
      <xdr:spPr bwMode="auto">
        <a:xfrm>
          <a:off x="3657600" y="28003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oneCellAnchor>
  <xdr:twoCellAnchor editAs="oneCell">
    <xdr:from>
      <xdr:col>21</xdr:col>
      <xdr:colOff>247650</xdr:colOff>
      <xdr:row>7</xdr:row>
      <xdr:rowOff>66675</xdr:rowOff>
    </xdr:from>
    <xdr:to>
      <xdr:col>22</xdr:col>
      <xdr:colOff>247650</xdr:colOff>
      <xdr:row>8</xdr:row>
      <xdr:rowOff>57150</xdr:rowOff>
    </xdr:to>
    <xdr:sp macro="" textlink="">
      <xdr:nvSpPr>
        <xdr:cNvPr id="5148" name="Text Box 28"/>
        <xdr:cNvSpPr txBox="1">
          <a:spLocks noChangeArrowheads="1"/>
        </xdr:cNvSpPr>
      </xdr:nvSpPr>
      <xdr:spPr bwMode="auto">
        <a:xfrm>
          <a:off x="4695825" y="124777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27</xdr:col>
      <xdr:colOff>95250</xdr:colOff>
      <xdr:row>10</xdr:row>
      <xdr:rowOff>104775</xdr:rowOff>
    </xdr:from>
    <xdr:to>
      <xdr:col>28</xdr:col>
      <xdr:colOff>161925</xdr:colOff>
      <xdr:row>10</xdr:row>
      <xdr:rowOff>104775</xdr:rowOff>
    </xdr:to>
    <xdr:sp macro="" textlink="">
      <xdr:nvSpPr>
        <xdr:cNvPr id="5149" name="Line 29"/>
        <xdr:cNvSpPr>
          <a:spLocks noChangeShapeType="1"/>
        </xdr:cNvSpPr>
      </xdr:nvSpPr>
      <xdr:spPr bwMode="auto">
        <a:xfrm>
          <a:off x="6257925" y="1857375"/>
          <a:ext cx="3524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26</xdr:col>
      <xdr:colOff>219075</xdr:colOff>
      <xdr:row>10</xdr:row>
      <xdr:rowOff>19050</xdr:rowOff>
    </xdr:from>
    <xdr:to>
      <xdr:col>27</xdr:col>
      <xdr:colOff>133350</xdr:colOff>
      <xdr:row>11</xdr:row>
      <xdr:rowOff>19050</xdr:rowOff>
    </xdr:to>
    <xdr:sp macro="" textlink="">
      <xdr:nvSpPr>
        <xdr:cNvPr id="5150" name="Text Box 30"/>
        <xdr:cNvSpPr txBox="1">
          <a:spLocks noChangeArrowheads="1"/>
        </xdr:cNvSpPr>
      </xdr:nvSpPr>
      <xdr:spPr bwMode="auto">
        <a:xfrm>
          <a:off x="6096000" y="177165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28575</xdr:colOff>
      <xdr:row>16</xdr:row>
      <xdr:rowOff>47625</xdr:rowOff>
    </xdr:from>
    <xdr:to>
      <xdr:col>10</xdr:col>
      <xdr:colOff>28575</xdr:colOff>
      <xdr:row>16</xdr:row>
      <xdr:rowOff>47625</xdr:rowOff>
    </xdr:to>
    <xdr:sp macro="" textlink="">
      <xdr:nvSpPr>
        <xdr:cNvPr id="5151" name="Line 31"/>
        <xdr:cNvSpPr>
          <a:spLocks noChangeShapeType="1"/>
        </xdr:cNvSpPr>
      </xdr:nvSpPr>
      <xdr:spPr bwMode="auto">
        <a:xfrm flipH="1">
          <a:off x="2486025" y="29432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142875</xdr:colOff>
      <xdr:row>15</xdr:row>
      <xdr:rowOff>161925</xdr:rowOff>
    </xdr:from>
    <xdr:to>
      <xdr:col>27</xdr:col>
      <xdr:colOff>142875</xdr:colOff>
      <xdr:row>18</xdr:row>
      <xdr:rowOff>28575</xdr:rowOff>
    </xdr:to>
    <xdr:sp macro="" textlink="">
      <xdr:nvSpPr>
        <xdr:cNvPr id="5152" name="Line 32"/>
        <xdr:cNvSpPr>
          <a:spLocks noChangeShapeType="1"/>
        </xdr:cNvSpPr>
      </xdr:nvSpPr>
      <xdr:spPr bwMode="auto">
        <a:xfrm>
          <a:off x="6305550" y="2867025"/>
          <a:ext cx="0" cy="4381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27</xdr:col>
      <xdr:colOff>133350</xdr:colOff>
      <xdr:row>15</xdr:row>
      <xdr:rowOff>28575</xdr:rowOff>
    </xdr:from>
    <xdr:to>
      <xdr:col>28</xdr:col>
      <xdr:colOff>47625</xdr:colOff>
      <xdr:row>16</xdr:row>
      <xdr:rowOff>28575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6296025" y="27336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3</xdr:row>
      <xdr:rowOff>180975</xdr:rowOff>
    </xdr:from>
    <xdr:to>
      <xdr:col>31</xdr:col>
      <xdr:colOff>9525</xdr:colOff>
      <xdr:row>3</xdr:row>
      <xdr:rowOff>180975</xdr:rowOff>
    </xdr:to>
    <xdr:sp macro="" textlink="">
      <xdr:nvSpPr>
        <xdr:cNvPr id="5154" name="Line 34"/>
        <xdr:cNvSpPr>
          <a:spLocks noChangeShapeType="1"/>
        </xdr:cNvSpPr>
      </xdr:nvSpPr>
      <xdr:spPr bwMode="auto">
        <a:xfrm>
          <a:off x="219075" y="561975"/>
          <a:ext cx="7096125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25</xdr:col>
      <xdr:colOff>9525</xdr:colOff>
      <xdr:row>12</xdr:row>
      <xdr:rowOff>9525</xdr:rowOff>
    </xdr:from>
    <xdr:ext cx="676275" cy="171450"/>
    <xdr:sp macro="" textlink="">
      <xdr:nvSpPr>
        <xdr:cNvPr id="5155" name="Text Box 35"/>
        <xdr:cNvSpPr txBox="1">
          <a:spLocks noChangeArrowheads="1"/>
        </xdr:cNvSpPr>
      </xdr:nvSpPr>
      <xdr:spPr bwMode="auto">
        <a:xfrm>
          <a:off x="5600700" y="2143125"/>
          <a:ext cx="676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アンカボルト</a:t>
          </a:r>
        </a:p>
      </xdr:txBody>
    </xdr:sp>
    <xdr:clientData/>
  </xdr:oneCellAnchor>
  <xdr:twoCellAnchor>
    <xdr:from>
      <xdr:col>10</xdr:col>
      <xdr:colOff>28575</xdr:colOff>
      <xdr:row>17</xdr:row>
      <xdr:rowOff>47625</xdr:rowOff>
    </xdr:from>
    <xdr:to>
      <xdr:col>10</xdr:col>
      <xdr:colOff>28575</xdr:colOff>
      <xdr:row>17</xdr:row>
      <xdr:rowOff>47625</xdr:rowOff>
    </xdr:to>
    <xdr:sp macro="" textlink="">
      <xdr:nvSpPr>
        <xdr:cNvPr id="5156" name="Line 36"/>
        <xdr:cNvSpPr>
          <a:spLocks noChangeShapeType="1"/>
        </xdr:cNvSpPr>
      </xdr:nvSpPr>
      <xdr:spPr bwMode="auto">
        <a:xfrm flipH="1">
          <a:off x="2486025" y="313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</xdr:colOff>
      <xdr:row>18</xdr:row>
      <xdr:rowOff>47625</xdr:rowOff>
    </xdr:from>
    <xdr:to>
      <xdr:col>10</xdr:col>
      <xdr:colOff>28575</xdr:colOff>
      <xdr:row>18</xdr:row>
      <xdr:rowOff>47625</xdr:rowOff>
    </xdr:to>
    <xdr:sp macro="" textlink="">
      <xdr:nvSpPr>
        <xdr:cNvPr id="5157" name="Line 37"/>
        <xdr:cNvSpPr>
          <a:spLocks noChangeShapeType="1"/>
        </xdr:cNvSpPr>
      </xdr:nvSpPr>
      <xdr:spPr bwMode="auto">
        <a:xfrm flipH="1">
          <a:off x="2486025" y="33242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</xdr:colOff>
      <xdr:row>19</xdr:row>
      <xdr:rowOff>47625</xdr:rowOff>
    </xdr:from>
    <xdr:to>
      <xdr:col>10</xdr:col>
      <xdr:colOff>28575</xdr:colOff>
      <xdr:row>19</xdr:row>
      <xdr:rowOff>47625</xdr:rowOff>
    </xdr:to>
    <xdr:sp macro="" textlink="">
      <xdr:nvSpPr>
        <xdr:cNvPr id="5158" name="Line 38"/>
        <xdr:cNvSpPr>
          <a:spLocks noChangeShapeType="1"/>
        </xdr:cNvSpPr>
      </xdr:nvSpPr>
      <xdr:spPr bwMode="auto">
        <a:xfrm flipH="1">
          <a:off x="2486025" y="3514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209550</xdr:colOff>
      <xdr:row>19</xdr:row>
      <xdr:rowOff>180975</xdr:rowOff>
    </xdr:from>
    <xdr:to>
      <xdr:col>22</xdr:col>
      <xdr:colOff>209550</xdr:colOff>
      <xdr:row>22</xdr:row>
      <xdr:rowOff>171450</xdr:rowOff>
    </xdr:to>
    <xdr:sp macro="" textlink="">
      <xdr:nvSpPr>
        <xdr:cNvPr id="5160" name="Line 40"/>
        <xdr:cNvSpPr>
          <a:spLocks noChangeShapeType="1"/>
        </xdr:cNvSpPr>
      </xdr:nvSpPr>
      <xdr:spPr bwMode="auto">
        <a:xfrm>
          <a:off x="4943475" y="3648075"/>
          <a:ext cx="0" cy="561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152400</xdr:colOff>
      <xdr:row>21</xdr:row>
      <xdr:rowOff>66675</xdr:rowOff>
    </xdr:from>
    <xdr:to>
      <xdr:col>21</xdr:col>
      <xdr:colOff>19050</xdr:colOff>
      <xdr:row>21</xdr:row>
      <xdr:rowOff>104775</xdr:rowOff>
    </xdr:to>
    <xdr:sp macro="" textlink="">
      <xdr:nvSpPr>
        <xdr:cNvPr id="5161" name="Oval 41"/>
        <xdr:cNvSpPr>
          <a:spLocks noChangeArrowheads="1"/>
        </xdr:cNvSpPr>
      </xdr:nvSpPr>
      <xdr:spPr bwMode="auto">
        <a:xfrm>
          <a:off x="4429125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28</xdr:col>
      <xdr:colOff>180975</xdr:colOff>
      <xdr:row>24</xdr:row>
      <xdr:rowOff>28575</xdr:rowOff>
    </xdr:to>
    <xdr:sp macro="" textlink="">
      <xdr:nvSpPr>
        <xdr:cNvPr id="5163" name="Line 43"/>
        <xdr:cNvSpPr>
          <a:spLocks noChangeShapeType="1"/>
        </xdr:cNvSpPr>
      </xdr:nvSpPr>
      <xdr:spPr bwMode="auto">
        <a:xfrm>
          <a:off x="6629400" y="1343025"/>
          <a:ext cx="0" cy="3105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9</xdr:row>
      <xdr:rowOff>142875</xdr:rowOff>
    </xdr:from>
    <xdr:to>
      <xdr:col>15</xdr:col>
      <xdr:colOff>95250</xdr:colOff>
      <xdr:row>22</xdr:row>
      <xdr:rowOff>28575</xdr:rowOff>
    </xdr:to>
    <xdr:sp macro="" textlink="">
      <xdr:nvSpPr>
        <xdr:cNvPr id="5164" name="Line 44"/>
        <xdr:cNvSpPr>
          <a:spLocks noChangeShapeType="1"/>
        </xdr:cNvSpPr>
      </xdr:nvSpPr>
      <xdr:spPr bwMode="auto">
        <a:xfrm>
          <a:off x="3648075" y="1704975"/>
          <a:ext cx="0" cy="2362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21</xdr:row>
      <xdr:rowOff>85725</xdr:rowOff>
    </xdr:from>
    <xdr:to>
      <xdr:col>25</xdr:col>
      <xdr:colOff>95250</xdr:colOff>
      <xdr:row>21</xdr:row>
      <xdr:rowOff>85725</xdr:rowOff>
    </xdr:to>
    <xdr:sp macro="" textlink="">
      <xdr:nvSpPr>
        <xdr:cNvPr id="5165" name="Line 45"/>
        <xdr:cNvSpPr>
          <a:spLocks noChangeShapeType="1"/>
        </xdr:cNvSpPr>
      </xdr:nvSpPr>
      <xdr:spPr bwMode="auto">
        <a:xfrm>
          <a:off x="3705225" y="3933825"/>
          <a:ext cx="19812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142875</xdr:colOff>
      <xdr:row>8</xdr:row>
      <xdr:rowOff>161925</xdr:rowOff>
    </xdr:from>
    <xdr:to>
      <xdr:col>28</xdr:col>
      <xdr:colOff>180975</xdr:colOff>
      <xdr:row>8</xdr:row>
      <xdr:rowOff>161925</xdr:rowOff>
    </xdr:to>
    <xdr:sp macro="" textlink="">
      <xdr:nvSpPr>
        <xdr:cNvPr id="5166" name="Line 46"/>
        <xdr:cNvSpPr>
          <a:spLocks noChangeShapeType="1"/>
        </xdr:cNvSpPr>
      </xdr:nvSpPr>
      <xdr:spPr bwMode="auto">
        <a:xfrm>
          <a:off x="6305550" y="1533525"/>
          <a:ext cx="3238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27</xdr:col>
      <xdr:colOff>123825</xdr:colOff>
      <xdr:row>23</xdr:row>
      <xdr:rowOff>0</xdr:rowOff>
    </xdr:from>
    <xdr:ext cx="161925" cy="190500"/>
    <xdr:sp macro="" textlink="">
      <xdr:nvSpPr>
        <xdr:cNvPr id="5167" name="Text Box 47"/>
        <xdr:cNvSpPr txBox="1">
          <a:spLocks noChangeArrowheads="1"/>
        </xdr:cNvSpPr>
      </xdr:nvSpPr>
      <xdr:spPr bwMode="auto">
        <a:xfrm>
          <a:off x="6286500" y="4229100"/>
          <a:ext cx="161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</a:t>
          </a:r>
        </a:p>
      </xdr:txBody>
    </xdr:sp>
    <xdr:clientData/>
  </xdr:oneCellAnchor>
  <xdr:twoCellAnchor>
    <xdr:from>
      <xdr:col>20</xdr:col>
      <xdr:colOff>9525</xdr:colOff>
      <xdr:row>22</xdr:row>
      <xdr:rowOff>76200</xdr:rowOff>
    </xdr:from>
    <xdr:to>
      <xdr:col>20</xdr:col>
      <xdr:colOff>9525</xdr:colOff>
      <xdr:row>24</xdr:row>
      <xdr:rowOff>38100</xdr:rowOff>
    </xdr:to>
    <xdr:sp macro="" textlink="">
      <xdr:nvSpPr>
        <xdr:cNvPr id="5168" name="Line 48"/>
        <xdr:cNvSpPr>
          <a:spLocks noChangeShapeType="1"/>
        </xdr:cNvSpPr>
      </xdr:nvSpPr>
      <xdr:spPr bwMode="auto">
        <a:xfrm>
          <a:off x="4286250" y="4114800"/>
          <a:ext cx="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16</xdr:col>
      <xdr:colOff>104775</xdr:colOff>
      <xdr:row>12</xdr:row>
      <xdr:rowOff>152400</xdr:rowOff>
    </xdr:from>
    <xdr:ext cx="209550" cy="219075"/>
    <xdr:sp macro="" textlink="">
      <xdr:nvSpPr>
        <xdr:cNvPr id="5169" name="Text Box 49"/>
        <xdr:cNvSpPr txBox="1">
          <a:spLocks noChangeArrowheads="1"/>
        </xdr:cNvSpPr>
      </xdr:nvSpPr>
      <xdr:spPr bwMode="auto">
        <a:xfrm>
          <a:off x="3800475" y="2286000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0" tIns="22860" rIns="18288" bIns="0" anchor="b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2g</a:t>
          </a:r>
        </a:p>
      </xdr:txBody>
    </xdr:sp>
    <xdr:clientData/>
  </xdr:oneCellAnchor>
  <xdr:twoCellAnchor editAs="oneCell">
    <xdr:from>
      <xdr:col>27</xdr:col>
      <xdr:colOff>104775</xdr:colOff>
      <xdr:row>8</xdr:row>
      <xdr:rowOff>9525</xdr:rowOff>
    </xdr:from>
    <xdr:to>
      <xdr:col>28</xdr:col>
      <xdr:colOff>104775</xdr:colOff>
      <xdr:row>9</xdr:row>
      <xdr:rowOff>0</xdr:rowOff>
    </xdr:to>
    <xdr:sp macro="" textlink="">
      <xdr:nvSpPr>
        <xdr:cNvPr id="5170" name="Text Box 50"/>
        <xdr:cNvSpPr txBox="1">
          <a:spLocks noChangeArrowheads="1"/>
        </xdr:cNvSpPr>
      </xdr:nvSpPr>
      <xdr:spPr bwMode="auto">
        <a:xfrm>
          <a:off x="6267450" y="138112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20</xdr:col>
      <xdr:colOff>9525</xdr:colOff>
      <xdr:row>9</xdr:row>
      <xdr:rowOff>142875</xdr:rowOff>
    </xdr:from>
    <xdr:to>
      <xdr:col>25</xdr:col>
      <xdr:colOff>19050</xdr:colOff>
      <xdr:row>22</xdr:row>
      <xdr:rowOff>28575</xdr:rowOff>
    </xdr:to>
    <xdr:grpSp>
      <xdr:nvGrpSpPr>
        <xdr:cNvPr id="5171" name="Group 51"/>
        <xdr:cNvGrpSpPr>
          <a:grpSpLocks/>
        </xdr:cNvGrpSpPr>
      </xdr:nvGrpSpPr>
      <xdr:grpSpPr bwMode="auto">
        <a:xfrm>
          <a:off x="4286250" y="1704975"/>
          <a:ext cx="1323975" cy="2362200"/>
          <a:chOff x="386" y="146"/>
          <a:chExt cx="163" cy="202"/>
        </a:xfrm>
      </xdr:grpSpPr>
      <xdr:sp macro="" textlink="">
        <xdr:nvSpPr>
          <xdr:cNvPr id="5172" name="Line 52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73" name="Line 53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74" name="Line 54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75" name="Line 55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47625</xdr:colOff>
      <xdr:row>10</xdr:row>
      <xdr:rowOff>114300</xdr:rowOff>
    </xdr:from>
    <xdr:to>
      <xdr:col>25</xdr:col>
      <xdr:colOff>219075</xdr:colOff>
      <xdr:row>10</xdr:row>
      <xdr:rowOff>114300</xdr:rowOff>
    </xdr:to>
    <xdr:sp macro="" textlink="">
      <xdr:nvSpPr>
        <xdr:cNvPr id="5176" name="Line 56"/>
        <xdr:cNvSpPr>
          <a:spLocks noChangeShapeType="1"/>
        </xdr:cNvSpPr>
      </xdr:nvSpPr>
      <xdr:spPr bwMode="auto">
        <a:xfrm>
          <a:off x="5638800" y="18669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38100</xdr:colOff>
      <xdr:row>10</xdr:row>
      <xdr:rowOff>104775</xdr:rowOff>
    </xdr:from>
    <xdr:to>
      <xdr:col>25</xdr:col>
      <xdr:colOff>209550</xdr:colOff>
      <xdr:row>10</xdr:row>
      <xdr:rowOff>104775</xdr:rowOff>
    </xdr:to>
    <xdr:sp macro="" textlink="">
      <xdr:nvSpPr>
        <xdr:cNvPr id="5177" name="Line 57"/>
        <xdr:cNvSpPr>
          <a:spLocks noChangeShapeType="1"/>
        </xdr:cNvSpPr>
      </xdr:nvSpPr>
      <xdr:spPr bwMode="auto">
        <a:xfrm>
          <a:off x="5629275" y="18573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28575</xdr:colOff>
      <xdr:row>10</xdr:row>
      <xdr:rowOff>104775</xdr:rowOff>
    </xdr:from>
    <xdr:to>
      <xdr:col>25</xdr:col>
      <xdr:colOff>180975</xdr:colOff>
      <xdr:row>10</xdr:row>
      <xdr:rowOff>104775</xdr:rowOff>
    </xdr:to>
    <xdr:sp macro="" textlink="">
      <xdr:nvSpPr>
        <xdr:cNvPr id="5178" name="Line 58"/>
        <xdr:cNvSpPr>
          <a:spLocks noChangeShapeType="1"/>
        </xdr:cNvSpPr>
      </xdr:nvSpPr>
      <xdr:spPr bwMode="auto">
        <a:xfrm>
          <a:off x="5619750" y="1857375"/>
          <a:ext cx="152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38100</xdr:colOff>
      <xdr:row>10</xdr:row>
      <xdr:rowOff>104775</xdr:rowOff>
    </xdr:from>
    <xdr:to>
      <xdr:col>25</xdr:col>
      <xdr:colOff>276225</xdr:colOff>
      <xdr:row>10</xdr:row>
      <xdr:rowOff>104775</xdr:rowOff>
    </xdr:to>
    <xdr:sp macro="" textlink="">
      <xdr:nvSpPr>
        <xdr:cNvPr id="5179" name="Line 59"/>
        <xdr:cNvSpPr>
          <a:spLocks noChangeShapeType="1"/>
        </xdr:cNvSpPr>
      </xdr:nvSpPr>
      <xdr:spPr bwMode="auto">
        <a:xfrm>
          <a:off x="5629275" y="1857375"/>
          <a:ext cx="2381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161925</xdr:colOff>
      <xdr:row>21</xdr:row>
      <xdr:rowOff>85725</xdr:rowOff>
    </xdr:from>
    <xdr:to>
      <xdr:col>29</xdr:col>
      <xdr:colOff>38100</xdr:colOff>
      <xdr:row>21</xdr:row>
      <xdr:rowOff>85725</xdr:rowOff>
    </xdr:to>
    <xdr:sp macro="" textlink="">
      <xdr:nvSpPr>
        <xdr:cNvPr id="5180" name="Line 60"/>
        <xdr:cNvSpPr>
          <a:spLocks noChangeShapeType="1"/>
        </xdr:cNvSpPr>
      </xdr:nvSpPr>
      <xdr:spPr bwMode="auto">
        <a:xfrm>
          <a:off x="6610350" y="3933825"/>
          <a:ext cx="16192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171450</xdr:colOff>
      <xdr:row>10</xdr:row>
      <xdr:rowOff>104775</xdr:rowOff>
    </xdr:from>
    <xdr:to>
      <xdr:col>29</xdr:col>
      <xdr:colOff>38100</xdr:colOff>
      <xdr:row>10</xdr:row>
      <xdr:rowOff>104775</xdr:rowOff>
    </xdr:to>
    <xdr:sp macro="" textlink="">
      <xdr:nvSpPr>
        <xdr:cNvPr id="5181" name="Line 61"/>
        <xdr:cNvSpPr>
          <a:spLocks noChangeShapeType="1"/>
        </xdr:cNvSpPr>
      </xdr:nvSpPr>
      <xdr:spPr bwMode="auto">
        <a:xfrm>
          <a:off x="6619875" y="1857375"/>
          <a:ext cx="15240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152400</xdr:colOff>
      <xdr:row>7</xdr:row>
      <xdr:rowOff>114300</xdr:rowOff>
    </xdr:from>
    <xdr:to>
      <xdr:col>24</xdr:col>
      <xdr:colOff>152400</xdr:colOff>
      <xdr:row>22</xdr:row>
      <xdr:rowOff>123825</xdr:rowOff>
    </xdr:to>
    <xdr:sp macro="" textlink="">
      <xdr:nvSpPr>
        <xdr:cNvPr id="5182" name="Line 62"/>
        <xdr:cNvSpPr>
          <a:spLocks noChangeShapeType="1"/>
        </xdr:cNvSpPr>
      </xdr:nvSpPr>
      <xdr:spPr bwMode="auto">
        <a:xfrm>
          <a:off x="5457825" y="1295400"/>
          <a:ext cx="0" cy="28670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180975</xdr:colOff>
      <xdr:row>8</xdr:row>
      <xdr:rowOff>161925</xdr:rowOff>
    </xdr:from>
    <xdr:to>
      <xdr:col>29</xdr:col>
      <xdr:colOff>66675</xdr:colOff>
      <xdr:row>9</xdr:row>
      <xdr:rowOff>161925</xdr:rowOff>
    </xdr:to>
    <xdr:sp macro="" textlink="">
      <xdr:nvSpPr>
        <xdr:cNvPr id="5183" name="Line 63"/>
        <xdr:cNvSpPr>
          <a:spLocks noChangeShapeType="1"/>
        </xdr:cNvSpPr>
      </xdr:nvSpPr>
      <xdr:spPr bwMode="auto">
        <a:xfrm flipV="1">
          <a:off x="6629400" y="15335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38100</xdr:rowOff>
    </xdr:from>
    <xdr:to>
      <xdr:col>29</xdr:col>
      <xdr:colOff>66675</xdr:colOff>
      <xdr:row>10</xdr:row>
      <xdr:rowOff>38100</xdr:rowOff>
    </xdr:to>
    <xdr:sp macro="" textlink="">
      <xdr:nvSpPr>
        <xdr:cNvPr id="5184" name="Line 64"/>
        <xdr:cNvSpPr>
          <a:spLocks noChangeShapeType="1"/>
        </xdr:cNvSpPr>
      </xdr:nvSpPr>
      <xdr:spPr bwMode="auto">
        <a:xfrm flipV="1">
          <a:off x="6629400" y="16002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104775</xdr:rowOff>
    </xdr:from>
    <xdr:to>
      <xdr:col>29</xdr:col>
      <xdr:colOff>66675</xdr:colOff>
      <xdr:row>10</xdr:row>
      <xdr:rowOff>104775</xdr:rowOff>
    </xdr:to>
    <xdr:sp macro="" textlink="">
      <xdr:nvSpPr>
        <xdr:cNvPr id="5185" name="Line 65"/>
        <xdr:cNvSpPr>
          <a:spLocks noChangeShapeType="1"/>
        </xdr:cNvSpPr>
      </xdr:nvSpPr>
      <xdr:spPr bwMode="auto">
        <a:xfrm flipV="1">
          <a:off x="6629400" y="16668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8</xdr:row>
      <xdr:rowOff>95250</xdr:rowOff>
    </xdr:from>
    <xdr:to>
      <xdr:col>29</xdr:col>
      <xdr:colOff>66675</xdr:colOff>
      <xdr:row>9</xdr:row>
      <xdr:rowOff>95250</xdr:rowOff>
    </xdr:to>
    <xdr:sp macro="" textlink="">
      <xdr:nvSpPr>
        <xdr:cNvPr id="5186" name="Line 66"/>
        <xdr:cNvSpPr>
          <a:spLocks noChangeShapeType="1"/>
        </xdr:cNvSpPr>
      </xdr:nvSpPr>
      <xdr:spPr bwMode="auto">
        <a:xfrm flipV="1">
          <a:off x="6629400" y="14668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47625</xdr:rowOff>
    </xdr:from>
    <xdr:to>
      <xdr:col>29</xdr:col>
      <xdr:colOff>66675</xdr:colOff>
      <xdr:row>11</xdr:row>
      <xdr:rowOff>47625</xdr:rowOff>
    </xdr:to>
    <xdr:sp macro="" textlink="">
      <xdr:nvSpPr>
        <xdr:cNvPr id="5187" name="Line 67"/>
        <xdr:cNvSpPr>
          <a:spLocks noChangeShapeType="1"/>
        </xdr:cNvSpPr>
      </xdr:nvSpPr>
      <xdr:spPr bwMode="auto">
        <a:xfrm flipV="1">
          <a:off x="6629400" y="18002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114300</xdr:rowOff>
    </xdr:from>
    <xdr:to>
      <xdr:col>29</xdr:col>
      <xdr:colOff>66675</xdr:colOff>
      <xdr:row>11</xdr:row>
      <xdr:rowOff>114300</xdr:rowOff>
    </xdr:to>
    <xdr:sp macro="" textlink="">
      <xdr:nvSpPr>
        <xdr:cNvPr id="5188" name="Line 68"/>
        <xdr:cNvSpPr>
          <a:spLocks noChangeShapeType="1"/>
        </xdr:cNvSpPr>
      </xdr:nvSpPr>
      <xdr:spPr bwMode="auto">
        <a:xfrm flipV="1">
          <a:off x="6629400" y="18669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180975</xdr:rowOff>
    </xdr:from>
    <xdr:to>
      <xdr:col>29</xdr:col>
      <xdr:colOff>66675</xdr:colOff>
      <xdr:row>11</xdr:row>
      <xdr:rowOff>180975</xdr:rowOff>
    </xdr:to>
    <xdr:sp macro="" textlink="">
      <xdr:nvSpPr>
        <xdr:cNvPr id="5189" name="Line 69"/>
        <xdr:cNvSpPr>
          <a:spLocks noChangeShapeType="1"/>
        </xdr:cNvSpPr>
      </xdr:nvSpPr>
      <xdr:spPr bwMode="auto">
        <a:xfrm flipV="1">
          <a:off x="6629400" y="19335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171450</xdr:rowOff>
    </xdr:from>
    <xdr:to>
      <xdr:col>29</xdr:col>
      <xdr:colOff>66675</xdr:colOff>
      <xdr:row>10</xdr:row>
      <xdr:rowOff>171450</xdr:rowOff>
    </xdr:to>
    <xdr:sp macro="" textlink="">
      <xdr:nvSpPr>
        <xdr:cNvPr id="5190" name="Line 70"/>
        <xdr:cNvSpPr>
          <a:spLocks noChangeShapeType="1"/>
        </xdr:cNvSpPr>
      </xdr:nvSpPr>
      <xdr:spPr bwMode="auto">
        <a:xfrm flipV="1">
          <a:off x="6629400" y="17335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161925</xdr:rowOff>
    </xdr:from>
    <xdr:to>
      <xdr:col>29</xdr:col>
      <xdr:colOff>66675</xdr:colOff>
      <xdr:row>16</xdr:row>
      <xdr:rowOff>161925</xdr:rowOff>
    </xdr:to>
    <xdr:sp macro="" textlink="">
      <xdr:nvSpPr>
        <xdr:cNvPr id="5191" name="Line 71"/>
        <xdr:cNvSpPr>
          <a:spLocks noChangeShapeType="1"/>
        </xdr:cNvSpPr>
      </xdr:nvSpPr>
      <xdr:spPr bwMode="auto">
        <a:xfrm flipV="1">
          <a:off x="6629400" y="28670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38100</xdr:rowOff>
    </xdr:from>
    <xdr:to>
      <xdr:col>29</xdr:col>
      <xdr:colOff>66675</xdr:colOff>
      <xdr:row>17</xdr:row>
      <xdr:rowOff>38100</xdr:rowOff>
    </xdr:to>
    <xdr:sp macro="" textlink="">
      <xdr:nvSpPr>
        <xdr:cNvPr id="5192" name="Line 72"/>
        <xdr:cNvSpPr>
          <a:spLocks noChangeShapeType="1"/>
        </xdr:cNvSpPr>
      </xdr:nvSpPr>
      <xdr:spPr bwMode="auto">
        <a:xfrm flipV="1">
          <a:off x="6629400" y="29337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104775</xdr:rowOff>
    </xdr:from>
    <xdr:to>
      <xdr:col>29</xdr:col>
      <xdr:colOff>66675</xdr:colOff>
      <xdr:row>17</xdr:row>
      <xdr:rowOff>104775</xdr:rowOff>
    </xdr:to>
    <xdr:sp macro="" textlink="">
      <xdr:nvSpPr>
        <xdr:cNvPr id="5193" name="Line 73"/>
        <xdr:cNvSpPr>
          <a:spLocks noChangeShapeType="1"/>
        </xdr:cNvSpPr>
      </xdr:nvSpPr>
      <xdr:spPr bwMode="auto">
        <a:xfrm flipV="1">
          <a:off x="6629400" y="30003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95250</xdr:rowOff>
    </xdr:from>
    <xdr:to>
      <xdr:col>29</xdr:col>
      <xdr:colOff>66675</xdr:colOff>
      <xdr:row>16</xdr:row>
      <xdr:rowOff>95250</xdr:rowOff>
    </xdr:to>
    <xdr:sp macro="" textlink="">
      <xdr:nvSpPr>
        <xdr:cNvPr id="5194" name="Line 74"/>
        <xdr:cNvSpPr>
          <a:spLocks noChangeShapeType="1"/>
        </xdr:cNvSpPr>
      </xdr:nvSpPr>
      <xdr:spPr bwMode="auto">
        <a:xfrm flipV="1">
          <a:off x="6629400" y="28003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29</xdr:col>
      <xdr:colOff>0</xdr:colOff>
      <xdr:row>8</xdr:row>
      <xdr:rowOff>85725</xdr:rowOff>
    </xdr:to>
    <xdr:sp macro="" textlink="">
      <xdr:nvSpPr>
        <xdr:cNvPr id="5195" name="Line 75"/>
        <xdr:cNvSpPr>
          <a:spLocks noChangeShapeType="1"/>
        </xdr:cNvSpPr>
      </xdr:nvSpPr>
      <xdr:spPr bwMode="auto">
        <a:xfrm flipV="1">
          <a:off x="6629400" y="1343025"/>
          <a:ext cx="104775" cy="1143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171450</xdr:rowOff>
    </xdr:from>
    <xdr:to>
      <xdr:col>29</xdr:col>
      <xdr:colOff>47625</xdr:colOff>
      <xdr:row>8</xdr:row>
      <xdr:rowOff>152400</xdr:rowOff>
    </xdr:to>
    <xdr:sp macro="" textlink="">
      <xdr:nvSpPr>
        <xdr:cNvPr id="5196" name="Line 76"/>
        <xdr:cNvSpPr>
          <a:spLocks noChangeShapeType="1"/>
        </xdr:cNvSpPr>
      </xdr:nvSpPr>
      <xdr:spPr bwMode="auto">
        <a:xfrm flipV="1">
          <a:off x="6629400" y="1352550"/>
          <a:ext cx="152400" cy="171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8</xdr:row>
      <xdr:rowOff>28575</xdr:rowOff>
    </xdr:from>
    <xdr:to>
      <xdr:col>29</xdr:col>
      <xdr:colOff>66675</xdr:colOff>
      <xdr:row>9</xdr:row>
      <xdr:rowOff>28575</xdr:rowOff>
    </xdr:to>
    <xdr:sp macro="" textlink="">
      <xdr:nvSpPr>
        <xdr:cNvPr id="5197" name="Line 77"/>
        <xdr:cNvSpPr>
          <a:spLocks noChangeShapeType="1"/>
        </xdr:cNvSpPr>
      </xdr:nvSpPr>
      <xdr:spPr bwMode="auto">
        <a:xfrm flipV="1">
          <a:off x="6629400" y="14001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28</xdr:col>
      <xdr:colOff>228600</xdr:colOff>
      <xdr:row>8</xdr:row>
      <xdr:rowOff>19050</xdr:rowOff>
    </xdr:to>
    <xdr:sp macro="" textlink="">
      <xdr:nvSpPr>
        <xdr:cNvPr id="5198" name="Line 78"/>
        <xdr:cNvSpPr>
          <a:spLocks noChangeShapeType="1"/>
        </xdr:cNvSpPr>
      </xdr:nvSpPr>
      <xdr:spPr bwMode="auto">
        <a:xfrm flipV="1">
          <a:off x="6629400" y="1343025"/>
          <a:ext cx="47625" cy="476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85725</xdr:rowOff>
    </xdr:from>
    <xdr:to>
      <xdr:col>29</xdr:col>
      <xdr:colOff>66675</xdr:colOff>
      <xdr:row>15</xdr:row>
      <xdr:rowOff>85725</xdr:rowOff>
    </xdr:to>
    <xdr:sp macro="" textlink="">
      <xdr:nvSpPr>
        <xdr:cNvPr id="5199" name="Line 79"/>
        <xdr:cNvSpPr>
          <a:spLocks noChangeShapeType="1"/>
        </xdr:cNvSpPr>
      </xdr:nvSpPr>
      <xdr:spPr bwMode="auto">
        <a:xfrm flipV="1">
          <a:off x="6629400" y="26003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152400</xdr:rowOff>
    </xdr:from>
    <xdr:to>
      <xdr:col>29</xdr:col>
      <xdr:colOff>66675</xdr:colOff>
      <xdr:row>15</xdr:row>
      <xdr:rowOff>152400</xdr:rowOff>
    </xdr:to>
    <xdr:sp macro="" textlink="">
      <xdr:nvSpPr>
        <xdr:cNvPr id="5200" name="Line 80"/>
        <xdr:cNvSpPr>
          <a:spLocks noChangeShapeType="1"/>
        </xdr:cNvSpPr>
      </xdr:nvSpPr>
      <xdr:spPr bwMode="auto">
        <a:xfrm flipV="1">
          <a:off x="6629400" y="26670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28575</xdr:rowOff>
    </xdr:from>
    <xdr:to>
      <xdr:col>29</xdr:col>
      <xdr:colOff>66675</xdr:colOff>
      <xdr:row>16</xdr:row>
      <xdr:rowOff>28575</xdr:rowOff>
    </xdr:to>
    <xdr:sp macro="" textlink="">
      <xdr:nvSpPr>
        <xdr:cNvPr id="5201" name="Line 81"/>
        <xdr:cNvSpPr>
          <a:spLocks noChangeShapeType="1"/>
        </xdr:cNvSpPr>
      </xdr:nvSpPr>
      <xdr:spPr bwMode="auto">
        <a:xfrm flipV="1">
          <a:off x="6629400" y="27336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19050</xdr:rowOff>
    </xdr:from>
    <xdr:to>
      <xdr:col>29</xdr:col>
      <xdr:colOff>66675</xdr:colOff>
      <xdr:row>15</xdr:row>
      <xdr:rowOff>19050</xdr:rowOff>
    </xdr:to>
    <xdr:sp macro="" textlink="">
      <xdr:nvSpPr>
        <xdr:cNvPr id="5202" name="Line 82"/>
        <xdr:cNvSpPr>
          <a:spLocks noChangeShapeType="1"/>
        </xdr:cNvSpPr>
      </xdr:nvSpPr>
      <xdr:spPr bwMode="auto">
        <a:xfrm flipV="1">
          <a:off x="6629400" y="25336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18</xdr:row>
      <xdr:rowOff>123825</xdr:rowOff>
    </xdr:from>
    <xdr:to>
      <xdr:col>29</xdr:col>
      <xdr:colOff>66675</xdr:colOff>
      <xdr:row>19</xdr:row>
      <xdr:rowOff>123825</xdr:rowOff>
    </xdr:to>
    <xdr:sp macro="" textlink="">
      <xdr:nvSpPr>
        <xdr:cNvPr id="5203" name="Line 83"/>
        <xdr:cNvSpPr>
          <a:spLocks noChangeShapeType="1"/>
        </xdr:cNvSpPr>
      </xdr:nvSpPr>
      <xdr:spPr bwMode="auto">
        <a:xfrm flipV="1">
          <a:off x="6629400" y="34004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0</xdr:rowOff>
    </xdr:from>
    <xdr:to>
      <xdr:col>29</xdr:col>
      <xdr:colOff>66675</xdr:colOff>
      <xdr:row>20</xdr:row>
      <xdr:rowOff>0</xdr:rowOff>
    </xdr:to>
    <xdr:sp macro="" textlink="">
      <xdr:nvSpPr>
        <xdr:cNvPr id="5204" name="Line 84"/>
        <xdr:cNvSpPr>
          <a:spLocks noChangeShapeType="1"/>
        </xdr:cNvSpPr>
      </xdr:nvSpPr>
      <xdr:spPr bwMode="auto">
        <a:xfrm flipV="1">
          <a:off x="6629400" y="34671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66675</xdr:rowOff>
    </xdr:from>
    <xdr:to>
      <xdr:col>29</xdr:col>
      <xdr:colOff>66675</xdr:colOff>
      <xdr:row>20</xdr:row>
      <xdr:rowOff>66675</xdr:rowOff>
    </xdr:to>
    <xdr:sp macro="" textlink="">
      <xdr:nvSpPr>
        <xdr:cNvPr id="5205" name="Line 85"/>
        <xdr:cNvSpPr>
          <a:spLocks noChangeShapeType="1"/>
        </xdr:cNvSpPr>
      </xdr:nvSpPr>
      <xdr:spPr bwMode="auto">
        <a:xfrm flipV="1">
          <a:off x="6629400" y="35337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18</xdr:row>
      <xdr:rowOff>57150</xdr:rowOff>
    </xdr:from>
    <xdr:to>
      <xdr:col>29</xdr:col>
      <xdr:colOff>66675</xdr:colOff>
      <xdr:row>19</xdr:row>
      <xdr:rowOff>57150</xdr:rowOff>
    </xdr:to>
    <xdr:sp macro="" textlink="">
      <xdr:nvSpPr>
        <xdr:cNvPr id="5206" name="Line 86"/>
        <xdr:cNvSpPr>
          <a:spLocks noChangeShapeType="1"/>
        </xdr:cNvSpPr>
      </xdr:nvSpPr>
      <xdr:spPr bwMode="auto">
        <a:xfrm flipV="1">
          <a:off x="6629400" y="33337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47625</xdr:rowOff>
    </xdr:from>
    <xdr:to>
      <xdr:col>29</xdr:col>
      <xdr:colOff>66675</xdr:colOff>
      <xdr:row>18</xdr:row>
      <xdr:rowOff>47625</xdr:rowOff>
    </xdr:to>
    <xdr:sp macro="" textlink="">
      <xdr:nvSpPr>
        <xdr:cNvPr id="5207" name="Line 87"/>
        <xdr:cNvSpPr>
          <a:spLocks noChangeShapeType="1"/>
        </xdr:cNvSpPr>
      </xdr:nvSpPr>
      <xdr:spPr bwMode="auto">
        <a:xfrm flipV="1">
          <a:off x="6629400" y="31337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114300</xdr:rowOff>
    </xdr:from>
    <xdr:to>
      <xdr:col>29</xdr:col>
      <xdr:colOff>66675</xdr:colOff>
      <xdr:row>18</xdr:row>
      <xdr:rowOff>114300</xdr:rowOff>
    </xdr:to>
    <xdr:sp macro="" textlink="">
      <xdr:nvSpPr>
        <xdr:cNvPr id="5208" name="Line 88"/>
        <xdr:cNvSpPr>
          <a:spLocks noChangeShapeType="1"/>
        </xdr:cNvSpPr>
      </xdr:nvSpPr>
      <xdr:spPr bwMode="auto">
        <a:xfrm flipV="1">
          <a:off x="6629400" y="32004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180975</xdr:rowOff>
    </xdr:from>
    <xdr:to>
      <xdr:col>29</xdr:col>
      <xdr:colOff>66675</xdr:colOff>
      <xdr:row>18</xdr:row>
      <xdr:rowOff>180975</xdr:rowOff>
    </xdr:to>
    <xdr:sp macro="" textlink="">
      <xdr:nvSpPr>
        <xdr:cNvPr id="5209" name="Line 89"/>
        <xdr:cNvSpPr>
          <a:spLocks noChangeShapeType="1"/>
        </xdr:cNvSpPr>
      </xdr:nvSpPr>
      <xdr:spPr bwMode="auto">
        <a:xfrm flipV="1">
          <a:off x="6629400" y="32670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171450</xdr:rowOff>
    </xdr:from>
    <xdr:to>
      <xdr:col>29</xdr:col>
      <xdr:colOff>66675</xdr:colOff>
      <xdr:row>17</xdr:row>
      <xdr:rowOff>171450</xdr:rowOff>
    </xdr:to>
    <xdr:sp macro="" textlink="">
      <xdr:nvSpPr>
        <xdr:cNvPr id="5210" name="Line 90"/>
        <xdr:cNvSpPr>
          <a:spLocks noChangeShapeType="1"/>
        </xdr:cNvSpPr>
      </xdr:nvSpPr>
      <xdr:spPr bwMode="auto">
        <a:xfrm flipV="1">
          <a:off x="6629400" y="30670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85725</xdr:rowOff>
    </xdr:from>
    <xdr:to>
      <xdr:col>29</xdr:col>
      <xdr:colOff>66675</xdr:colOff>
      <xdr:row>22</xdr:row>
      <xdr:rowOff>85725</xdr:rowOff>
    </xdr:to>
    <xdr:sp macro="" textlink="">
      <xdr:nvSpPr>
        <xdr:cNvPr id="5211" name="Line 91"/>
        <xdr:cNvSpPr>
          <a:spLocks noChangeShapeType="1"/>
        </xdr:cNvSpPr>
      </xdr:nvSpPr>
      <xdr:spPr bwMode="auto">
        <a:xfrm flipV="1">
          <a:off x="6629400" y="39338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152400</xdr:rowOff>
    </xdr:from>
    <xdr:to>
      <xdr:col>29</xdr:col>
      <xdr:colOff>66675</xdr:colOff>
      <xdr:row>22</xdr:row>
      <xdr:rowOff>152400</xdr:rowOff>
    </xdr:to>
    <xdr:sp macro="" textlink="">
      <xdr:nvSpPr>
        <xdr:cNvPr id="5212" name="Line 92"/>
        <xdr:cNvSpPr>
          <a:spLocks noChangeShapeType="1"/>
        </xdr:cNvSpPr>
      </xdr:nvSpPr>
      <xdr:spPr bwMode="auto">
        <a:xfrm flipV="1">
          <a:off x="6629400" y="40005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28575</xdr:rowOff>
    </xdr:from>
    <xdr:to>
      <xdr:col>29</xdr:col>
      <xdr:colOff>66675</xdr:colOff>
      <xdr:row>23</xdr:row>
      <xdr:rowOff>28575</xdr:rowOff>
    </xdr:to>
    <xdr:sp macro="" textlink="">
      <xdr:nvSpPr>
        <xdr:cNvPr id="5213" name="Line 93"/>
        <xdr:cNvSpPr>
          <a:spLocks noChangeShapeType="1"/>
        </xdr:cNvSpPr>
      </xdr:nvSpPr>
      <xdr:spPr bwMode="auto">
        <a:xfrm flipV="1">
          <a:off x="6629400" y="40671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19050</xdr:rowOff>
    </xdr:from>
    <xdr:to>
      <xdr:col>29</xdr:col>
      <xdr:colOff>66675</xdr:colOff>
      <xdr:row>22</xdr:row>
      <xdr:rowOff>19050</xdr:rowOff>
    </xdr:to>
    <xdr:sp macro="" textlink="">
      <xdr:nvSpPr>
        <xdr:cNvPr id="5214" name="Line 94"/>
        <xdr:cNvSpPr>
          <a:spLocks noChangeShapeType="1"/>
        </xdr:cNvSpPr>
      </xdr:nvSpPr>
      <xdr:spPr bwMode="auto">
        <a:xfrm flipV="1">
          <a:off x="6629400" y="38671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9525</xdr:rowOff>
    </xdr:from>
    <xdr:to>
      <xdr:col>29</xdr:col>
      <xdr:colOff>66675</xdr:colOff>
      <xdr:row>21</xdr:row>
      <xdr:rowOff>9525</xdr:rowOff>
    </xdr:to>
    <xdr:sp macro="" textlink="">
      <xdr:nvSpPr>
        <xdr:cNvPr id="5215" name="Line 95"/>
        <xdr:cNvSpPr>
          <a:spLocks noChangeShapeType="1"/>
        </xdr:cNvSpPr>
      </xdr:nvSpPr>
      <xdr:spPr bwMode="auto">
        <a:xfrm flipV="1">
          <a:off x="6629400" y="36671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76200</xdr:rowOff>
    </xdr:from>
    <xdr:to>
      <xdr:col>29</xdr:col>
      <xdr:colOff>66675</xdr:colOff>
      <xdr:row>21</xdr:row>
      <xdr:rowOff>66675</xdr:rowOff>
    </xdr:to>
    <xdr:sp macro="" textlink="">
      <xdr:nvSpPr>
        <xdr:cNvPr id="5216" name="Line 96"/>
        <xdr:cNvSpPr>
          <a:spLocks noChangeShapeType="1"/>
        </xdr:cNvSpPr>
      </xdr:nvSpPr>
      <xdr:spPr bwMode="auto">
        <a:xfrm flipV="1">
          <a:off x="6629400" y="3733800"/>
          <a:ext cx="171450" cy="180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142875</xdr:rowOff>
    </xdr:from>
    <xdr:to>
      <xdr:col>29</xdr:col>
      <xdr:colOff>66675</xdr:colOff>
      <xdr:row>21</xdr:row>
      <xdr:rowOff>142875</xdr:rowOff>
    </xdr:to>
    <xdr:sp macro="" textlink="">
      <xdr:nvSpPr>
        <xdr:cNvPr id="5217" name="Line 97"/>
        <xdr:cNvSpPr>
          <a:spLocks noChangeShapeType="1"/>
        </xdr:cNvSpPr>
      </xdr:nvSpPr>
      <xdr:spPr bwMode="auto">
        <a:xfrm flipV="1">
          <a:off x="6629400" y="38004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133350</xdr:rowOff>
    </xdr:from>
    <xdr:to>
      <xdr:col>29</xdr:col>
      <xdr:colOff>66675</xdr:colOff>
      <xdr:row>20</xdr:row>
      <xdr:rowOff>133350</xdr:rowOff>
    </xdr:to>
    <xdr:sp macro="" textlink="">
      <xdr:nvSpPr>
        <xdr:cNvPr id="5218" name="Line 98"/>
        <xdr:cNvSpPr>
          <a:spLocks noChangeShapeType="1"/>
        </xdr:cNvSpPr>
      </xdr:nvSpPr>
      <xdr:spPr bwMode="auto">
        <a:xfrm flipV="1">
          <a:off x="6629400" y="36004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19050</xdr:colOff>
      <xdr:row>23</xdr:row>
      <xdr:rowOff>171450</xdr:rowOff>
    </xdr:from>
    <xdr:to>
      <xdr:col>29</xdr:col>
      <xdr:colOff>66675</xdr:colOff>
      <xdr:row>24</xdr:row>
      <xdr:rowOff>28575</xdr:rowOff>
    </xdr:to>
    <xdr:sp macro="" textlink="">
      <xdr:nvSpPr>
        <xdr:cNvPr id="5219" name="Line 99"/>
        <xdr:cNvSpPr>
          <a:spLocks noChangeShapeType="1"/>
        </xdr:cNvSpPr>
      </xdr:nvSpPr>
      <xdr:spPr bwMode="auto">
        <a:xfrm flipV="1">
          <a:off x="6753225" y="4400550"/>
          <a:ext cx="47625" cy="476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161925</xdr:rowOff>
    </xdr:from>
    <xdr:to>
      <xdr:col>29</xdr:col>
      <xdr:colOff>66675</xdr:colOff>
      <xdr:row>23</xdr:row>
      <xdr:rowOff>161925</xdr:rowOff>
    </xdr:to>
    <xdr:sp macro="" textlink="">
      <xdr:nvSpPr>
        <xdr:cNvPr id="5220" name="Line 100"/>
        <xdr:cNvSpPr>
          <a:spLocks noChangeShapeType="1"/>
        </xdr:cNvSpPr>
      </xdr:nvSpPr>
      <xdr:spPr bwMode="auto">
        <a:xfrm flipV="1">
          <a:off x="6629400" y="42005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23</xdr:row>
      <xdr:rowOff>38100</xdr:rowOff>
    </xdr:from>
    <xdr:to>
      <xdr:col>29</xdr:col>
      <xdr:colOff>66675</xdr:colOff>
      <xdr:row>24</xdr:row>
      <xdr:rowOff>38100</xdr:rowOff>
    </xdr:to>
    <xdr:sp macro="" textlink="">
      <xdr:nvSpPr>
        <xdr:cNvPr id="5221" name="Line 101"/>
        <xdr:cNvSpPr>
          <a:spLocks noChangeShapeType="1"/>
        </xdr:cNvSpPr>
      </xdr:nvSpPr>
      <xdr:spPr bwMode="auto">
        <a:xfrm flipV="1">
          <a:off x="6629400" y="42672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257175</xdr:colOff>
      <xdr:row>23</xdr:row>
      <xdr:rowOff>104775</xdr:rowOff>
    </xdr:from>
    <xdr:to>
      <xdr:col>29</xdr:col>
      <xdr:colOff>66675</xdr:colOff>
      <xdr:row>24</xdr:row>
      <xdr:rowOff>19050</xdr:rowOff>
    </xdr:to>
    <xdr:sp macro="" textlink="">
      <xdr:nvSpPr>
        <xdr:cNvPr id="5222" name="Line 102"/>
        <xdr:cNvSpPr>
          <a:spLocks noChangeShapeType="1"/>
        </xdr:cNvSpPr>
      </xdr:nvSpPr>
      <xdr:spPr bwMode="auto">
        <a:xfrm flipV="1">
          <a:off x="6705600" y="4333875"/>
          <a:ext cx="95250" cy="1047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95250</xdr:rowOff>
    </xdr:from>
    <xdr:to>
      <xdr:col>29</xdr:col>
      <xdr:colOff>66675</xdr:colOff>
      <xdr:row>23</xdr:row>
      <xdr:rowOff>95250</xdr:rowOff>
    </xdr:to>
    <xdr:sp macro="" textlink="">
      <xdr:nvSpPr>
        <xdr:cNvPr id="5223" name="Line 103"/>
        <xdr:cNvSpPr>
          <a:spLocks noChangeShapeType="1"/>
        </xdr:cNvSpPr>
      </xdr:nvSpPr>
      <xdr:spPr bwMode="auto">
        <a:xfrm flipV="1">
          <a:off x="6629400" y="41338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9525</xdr:rowOff>
    </xdr:from>
    <xdr:to>
      <xdr:col>29</xdr:col>
      <xdr:colOff>66675</xdr:colOff>
      <xdr:row>14</xdr:row>
      <xdr:rowOff>9525</xdr:rowOff>
    </xdr:to>
    <xdr:sp macro="" textlink="">
      <xdr:nvSpPr>
        <xdr:cNvPr id="5224" name="Line 104"/>
        <xdr:cNvSpPr>
          <a:spLocks noChangeShapeType="1"/>
        </xdr:cNvSpPr>
      </xdr:nvSpPr>
      <xdr:spPr bwMode="auto">
        <a:xfrm flipV="1">
          <a:off x="6629400" y="23336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76200</xdr:rowOff>
    </xdr:from>
    <xdr:to>
      <xdr:col>29</xdr:col>
      <xdr:colOff>66675</xdr:colOff>
      <xdr:row>14</xdr:row>
      <xdr:rowOff>76200</xdr:rowOff>
    </xdr:to>
    <xdr:sp macro="" textlink="">
      <xdr:nvSpPr>
        <xdr:cNvPr id="5225" name="Line 105"/>
        <xdr:cNvSpPr>
          <a:spLocks noChangeShapeType="1"/>
        </xdr:cNvSpPr>
      </xdr:nvSpPr>
      <xdr:spPr bwMode="auto">
        <a:xfrm flipV="1">
          <a:off x="6629400" y="24003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142875</xdr:rowOff>
    </xdr:from>
    <xdr:to>
      <xdr:col>29</xdr:col>
      <xdr:colOff>66675</xdr:colOff>
      <xdr:row>14</xdr:row>
      <xdr:rowOff>142875</xdr:rowOff>
    </xdr:to>
    <xdr:sp macro="" textlink="">
      <xdr:nvSpPr>
        <xdr:cNvPr id="5226" name="Line 106"/>
        <xdr:cNvSpPr>
          <a:spLocks noChangeShapeType="1"/>
        </xdr:cNvSpPr>
      </xdr:nvSpPr>
      <xdr:spPr bwMode="auto">
        <a:xfrm flipV="1">
          <a:off x="6629400" y="24669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133350</xdr:rowOff>
    </xdr:from>
    <xdr:to>
      <xdr:col>29</xdr:col>
      <xdr:colOff>66675</xdr:colOff>
      <xdr:row>13</xdr:row>
      <xdr:rowOff>133350</xdr:rowOff>
    </xdr:to>
    <xdr:sp macro="" textlink="">
      <xdr:nvSpPr>
        <xdr:cNvPr id="5227" name="Line 107"/>
        <xdr:cNvSpPr>
          <a:spLocks noChangeShapeType="1"/>
        </xdr:cNvSpPr>
      </xdr:nvSpPr>
      <xdr:spPr bwMode="auto">
        <a:xfrm flipV="1">
          <a:off x="6629400" y="22669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11</xdr:row>
      <xdr:rowOff>123825</xdr:rowOff>
    </xdr:from>
    <xdr:to>
      <xdr:col>29</xdr:col>
      <xdr:colOff>66675</xdr:colOff>
      <xdr:row>12</xdr:row>
      <xdr:rowOff>123825</xdr:rowOff>
    </xdr:to>
    <xdr:sp macro="" textlink="">
      <xdr:nvSpPr>
        <xdr:cNvPr id="5228" name="Line 108"/>
        <xdr:cNvSpPr>
          <a:spLocks noChangeShapeType="1"/>
        </xdr:cNvSpPr>
      </xdr:nvSpPr>
      <xdr:spPr bwMode="auto">
        <a:xfrm flipV="1">
          <a:off x="6629400" y="20669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0</xdr:rowOff>
    </xdr:from>
    <xdr:to>
      <xdr:col>29</xdr:col>
      <xdr:colOff>66675</xdr:colOff>
      <xdr:row>13</xdr:row>
      <xdr:rowOff>0</xdr:rowOff>
    </xdr:to>
    <xdr:sp macro="" textlink="">
      <xdr:nvSpPr>
        <xdr:cNvPr id="5229" name="Line 109"/>
        <xdr:cNvSpPr>
          <a:spLocks noChangeShapeType="1"/>
        </xdr:cNvSpPr>
      </xdr:nvSpPr>
      <xdr:spPr bwMode="auto">
        <a:xfrm flipV="1">
          <a:off x="6629400" y="21336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66675</xdr:rowOff>
    </xdr:from>
    <xdr:to>
      <xdr:col>29</xdr:col>
      <xdr:colOff>66675</xdr:colOff>
      <xdr:row>13</xdr:row>
      <xdr:rowOff>66675</xdr:rowOff>
    </xdr:to>
    <xdr:sp macro="" textlink="">
      <xdr:nvSpPr>
        <xdr:cNvPr id="5230" name="Line 110"/>
        <xdr:cNvSpPr>
          <a:spLocks noChangeShapeType="1"/>
        </xdr:cNvSpPr>
      </xdr:nvSpPr>
      <xdr:spPr bwMode="auto">
        <a:xfrm flipV="1">
          <a:off x="6629400" y="22002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11</xdr:row>
      <xdr:rowOff>57150</xdr:rowOff>
    </xdr:from>
    <xdr:to>
      <xdr:col>29</xdr:col>
      <xdr:colOff>66675</xdr:colOff>
      <xdr:row>12</xdr:row>
      <xdr:rowOff>57150</xdr:rowOff>
    </xdr:to>
    <xdr:sp macro="" textlink="">
      <xdr:nvSpPr>
        <xdr:cNvPr id="5231" name="Line 111"/>
        <xdr:cNvSpPr>
          <a:spLocks noChangeShapeType="1"/>
        </xdr:cNvSpPr>
      </xdr:nvSpPr>
      <xdr:spPr bwMode="auto">
        <a:xfrm flipV="1">
          <a:off x="6629400" y="20002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209550</xdr:colOff>
      <xdr:row>15</xdr:row>
      <xdr:rowOff>161925</xdr:rowOff>
    </xdr:from>
    <xdr:to>
      <xdr:col>23</xdr:col>
      <xdr:colOff>257175</xdr:colOff>
      <xdr:row>15</xdr:row>
      <xdr:rowOff>161925</xdr:rowOff>
    </xdr:to>
    <xdr:sp macro="" textlink="">
      <xdr:nvSpPr>
        <xdr:cNvPr id="5232" name="Line 112"/>
        <xdr:cNvSpPr>
          <a:spLocks noChangeShapeType="1"/>
        </xdr:cNvSpPr>
      </xdr:nvSpPr>
      <xdr:spPr bwMode="auto">
        <a:xfrm>
          <a:off x="4943475" y="2867025"/>
          <a:ext cx="3333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23</xdr:col>
      <xdr:colOff>247650</xdr:colOff>
      <xdr:row>15</xdr:row>
      <xdr:rowOff>76200</xdr:rowOff>
    </xdr:from>
    <xdr:ext cx="209550" cy="342900"/>
    <xdr:sp macro="" textlink="">
      <xdr:nvSpPr>
        <xdr:cNvPr id="5233" name="Text Box 113"/>
        <xdr:cNvSpPr txBox="1">
          <a:spLocks noChangeArrowheads="1"/>
        </xdr:cNvSpPr>
      </xdr:nvSpPr>
      <xdr:spPr bwMode="auto">
        <a:xfrm>
          <a:off x="5267325" y="2781300"/>
          <a:ext cx="2095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22</xdr:col>
      <xdr:colOff>209550</xdr:colOff>
      <xdr:row>15</xdr:row>
      <xdr:rowOff>161925</xdr:rowOff>
    </xdr:from>
    <xdr:to>
      <xdr:col>22</xdr:col>
      <xdr:colOff>209550</xdr:colOff>
      <xdr:row>18</xdr:row>
      <xdr:rowOff>28575</xdr:rowOff>
    </xdr:to>
    <xdr:sp macro="" textlink="">
      <xdr:nvSpPr>
        <xdr:cNvPr id="5234" name="Line 114"/>
        <xdr:cNvSpPr>
          <a:spLocks noChangeShapeType="1"/>
        </xdr:cNvSpPr>
      </xdr:nvSpPr>
      <xdr:spPr bwMode="auto">
        <a:xfrm>
          <a:off x="4943475" y="2867025"/>
          <a:ext cx="0" cy="4381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19050</xdr:colOff>
      <xdr:row>15</xdr:row>
      <xdr:rowOff>9525</xdr:rowOff>
    </xdr:from>
    <xdr:to>
      <xdr:col>22</xdr:col>
      <xdr:colOff>219075</xdr:colOff>
      <xdr:row>16</xdr:row>
      <xdr:rowOff>9525</xdr:rowOff>
    </xdr:to>
    <xdr:sp macro="" textlink="">
      <xdr:nvSpPr>
        <xdr:cNvPr id="5235" name="Text Box 115"/>
        <xdr:cNvSpPr txBox="1">
          <a:spLocks noChangeArrowheads="1"/>
        </xdr:cNvSpPr>
      </xdr:nvSpPr>
      <xdr:spPr bwMode="auto">
        <a:xfrm>
          <a:off x="4752975" y="271462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22</xdr:col>
      <xdr:colOff>19050</xdr:colOff>
      <xdr:row>18</xdr:row>
      <xdr:rowOff>0</xdr:rowOff>
    </xdr:from>
    <xdr:ext cx="400050" cy="190500"/>
    <xdr:sp macro="" textlink="">
      <xdr:nvSpPr>
        <xdr:cNvPr id="5236" name="Text Box 116"/>
        <xdr:cNvSpPr txBox="1">
          <a:spLocks noChangeArrowheads="1"/>
        </xdr:cNvSpPr>
      </xdr:nvSpPr>
      <xdr:spPr bwMode="auto">
        <a:xfrm>
          <a:off x="4752975" y="3276600"/>
          <a:ext cx="400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+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Fv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22</xdr:col>
      <xdr:colOff>209550</xdr:colOff>
      <xdr:row>8</xdr:row>
      <xdr:rowOff>85725</xdr:rowOff>
    </xdr:from>
    <xdr:to>
      <xdr:col>22</xdr:col>
      <xdr:colOff>209550</xdr:colOff>
      <xdr:row>15</xdr:row>
      <xdr:rowOff>152400</xdr:rowOff>
    </xdr:to>
    <xdr:sp macro="" textlink="">
      <xdr:nvSpPr>
        <xdr:cNvPr id="5237" name="Line 117"/>
        <xdr:cNvSpPr>
          <a:spLocks noChangeShapeType="1"/>
        </xdr:cNvSpPr>
      </xdr:nvSpPr>
      <xdr:spPr bwMode="auto">
        <a:xfrm>
          <a:off x="4943475" y="1457325"/>
          <a:ext cx="0" cy="14001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209550</xdr:colOff>
      <xdr:row>8</xdr:row>
      <xdr:rowOff>161925</xdr:rowOff>
    </xdr:from>
    <xdr:to>
      <xdr:col>24</xdr:col>
      <xdr:colOff>152400</xdr:colOff>
      <xdr:row>8</xdr:row>
      <xdr:rowOff>161925</xdr:rowOff>
    </xdr:to>
    <xdr:sp macro="" textlink="">
      <xdr:nvSpPr>
        <xdr:cNvPr id="5238" name="Line 118"/>
        <xdr:cNvSpPr>
          <a:spLocks noChangeShapeType="1"/>
        </xdr:cNvSpPr>
      </xdr:nvSpPr>
      <xdr:spPr bwMode="auto">
        <a:xfrm>
          <a:off x="4943475" y="1533525"/>
          <a:ext cx="5143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266700</xdr:colOff>
      <xdr:row>8</xdr:row>
      <xdr:rowOff>9525</xdr:rowOff>
    </xdr:from>
    <xdr:to>
      <xdr:col>23</xdr:col>
      <xdr:colOff>266700</xdr:colOff>
      <xdr:row>9</xdr:row>
      <xdr:rowOff>0</xdr:rowOff>
    </xdr:to>
    <xdr:sp macro="" textlink="">
      <xdr:nvSpPr>
        <xdr:cNvPr id="5239" name="Text Box 119"/>
        <xdr:cNvSpPr txBox="1">
          <a:spLocks noChangeArrowheads="1"/>
        </xdr:cNvSpPr>
      </xdr:nvSpPr>
      <xdr:spPr bwMode="auto">
        <a:xfrm>
          <a:off x="5000625" y="138112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14</xdr:col>
      <xdr:colOff>95250</xdr:colOff>
      <xdr:row>22</xdr:row>
      <xdr:rowOff>28575</xdr:rowOff>
    </xdr:from>
    <xdr:to>
      <xdr:col>19</xdr:col>
      <xdr:colOff>114300</xdr:colOff>
      <xdr:row>22</xdr:row>
      <xdr:rowOff>28575</xdr:rowOff>
    </xdr:to>
    <xdr:sp macro="" textlink="">
      <xdr:nvSpPr>
        <xdr:cNvPr id="5240" name="Line 120"/>
        <xdr:cNvSpPr>
          <a:spLocks noChangeShapeType="1"/>
        </xdr:cNvSpPr>
      </xdr:nvSpPr>
      <xdr:spPr bwMode="auto">
        <a:xfrm>
          <a:off x="3533775" y="4067175"/>
          <a:ext cx="695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47625</xdr:colOff>
      <xdr:row>15</xdr:row>
      <xdr:rowOff>161925</xdr:rowOff>
    </xdr:from>
    <xdr:to>
      <xdr:col>27</xdr:col>
      <xdr:colOff>142875</xdr:colOff>
      <xdr:row>15</xdr:row>
      <xdr:rowOff>161925</xdr:rowOff>
    </xdr:to>
    <xdr:sp macro="" textlink="">
      <xdr:nvSpPr>
        <xdr:cNvPr id="5241" name="Line 121"/>
        <xdr:cNvSpPr>
          <a:spLocks noChangeShapeType="1"/>
        </xdr:cNvSpPr>
      </xdr:nvSpPr>
      <xdr:spPr bwMode="auto">
        <a:xfrm>
          <a:off x="5924550" y="2867025"/>
          <a:ext cx="381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25</xdr:col>
      <xdr:colOff>161925</xdr:colOff>
      <xdr:row>15</xdr:row>
      <xdr:rowOff>76200</xdr:rowOff>
    </xdr:from>
    <xdr:ext cx="209550" cy="342900"/>
    <xdr:sp macro="" textlink="">
      <xdr:nvSpPr>
        <xdr:cNvPr id="5242" name="Text Box 122"/>
        <xdr:cNvSpPr txBox="1">
          <a:spLocks noChangeArrowheads="1"/>
        </xdr:cNvSpPr>
      </xdr:nvSpPr>
      <xdr:spPr bwMode="auto">
        <a:xfrm>
          <a:off x="5753100" y="2781300"/>
          <a:ext cx="2095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25</xdr:col>
      <xdr:colOff>19050</xdr:colOff>
      <xdr:row>22</xdr:row>
      <xdr:rowOff>76200</xdr:rowOff>
    </xdr:from>
    <xdr:to>
      <xdr:col>25</xdr:col>
      <xdr:colOff>19050</xdr:colOff>
      <xdr:row>24</xdr:row>
      <xdr:rowOff>47625</xdr:rowOff>
    </xdr:to>
    <xdr:sp macro="" textlink="">
      <xdr:nvSpPr>
        <xdr:cNvPr id="5243" name="Line 123"/>
        <xdr:cNvSpPr>
          <a:spLocks noChangeShapeType="1"/>
        </xdr:cNvSpPr>
      </xdr:nvSpPr>
      <xdr:spPr bwMode="auto">
        <a:xfrm>
          <a:off x="5610225" y="4114800"/>
          <a:ext cx="0" cy="352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</xdr:colOff>
      <xdr:row>23</xdr:row>
      <xdr:rowOff>133350</xdr:rowOff>
    </xdr:from>
    <xdr:to>
      <xdr:col>25</xdr:col>
      <xdr:colOff>19050</xdr:colOff>
      <xdr:row>23</xdr:row>
      <xdr:rowOff>133350</xdr:rowOff>
    </xdr:to>
    <xdr:sp macro="" textlink="">
      <xdr:nvSpPr>
        <xdr:cNvPr id="5244" name="Line 124"/>
        <xdr:cNvSpPr>
          <a:spLocks noChangeShapeType="1"/>
        </xdr:cNvSpPr>
      </xdr:nvSpPr>
      <xdr:spPr bwMode="auto">
        <a:xfrm>
          <a:off x="4295775" y="4362450"/>
          <a:ext cx="13144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22</xdr:col>
      <xdr:colOff>133350</xdr:colOff>
      <xdr:row>23</xdr:row>
      <xdr:rowOff>0</xdr:rowOff>
    </xdr:from>
    <xdr:ext cx="180975" cy="190500"/>
    <xdr:sp macro="" textlink="">
      <xdr:nvSpPr>
        <xdr:cNvPr id="5245" name="Text Box 125"/>
        <xdr:cNvSpPr txBox="1">
          <a:spLocks noChangeArrowheads="1"/>
        </xdr:cNvSpPr>
      </xdr:nvSpPr>
      <xdr:spPr bwMode="auto">
        <a:xfrm>
          <a:off x="4867275" y="42291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</a:t>
          </a:r>
        </a:p>
      </xdr:txBody>
    </xdr:sp>
    <xdr:clientData/>
  </xdr:oneCellAnchor>
  <xdr:twoCellAnchor>
    <xdr:from>
      <xdr:col>16</xdr:col>
      <xdr:colOff>104775</xdr:colOff>
      <xdr:row>10</xdr:row>
      <xdr:rowOff>104775</xdr:rowOff>
    </xdr:from>
    <xdr:to>
      <xdr:col>16</xdr:col>
      <xdr:colOff>104775</xdr:colOff>
      <xdr:row>21</xdr:row>
      <xdr:rowOff>85725</xdr:rowOff>
    </xdr:to>
    <xdr:sp macro="" textlink="">
      <xdr:nvSpPr>
        <xdr:cNvPr id="5246" name="Line 126"/>
        <xdr:cNvSpPr>
          <a:spLocks noChangeShapeType="1"/>
        </xdr:cNvSpPr>
      </xdr:nvSpPr>
      <xdr:spPr bwMode="auto">
        <a:xfrm>
          <a:off x="3800475" y="1857375"/>
          <a:ext cx="0" cy="2076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276225</xdr:colOff>
      <xdr:row>10</xdr:row>
      <xdr:rowOff>142875</xdr:rowOff>
    </xdr:from>
    <xdr:to>
      <xdr:col>24</xdr:col>
      <xdr:colOff>133350</xdr:colOff>
      <xdr:row>12</xdr:row>
      <xdr:rowOff>142875</xdr:rowOff>
    </xdr:to>
    <xdr:sp macro="" textlink="">
      <xdr:nvSpPr>
        <xdr:cNvPr id="5247" name="Line 127"/>
        <xdr:cNvSpPr>
          <a:spLocks noChangeShapeType="1"/>
        </xdr:cNvSpPr>
      </xdr:nvSpPr>
      <xdr:spPr bwMode="auto">
        <a:xfrm flipH="1">
          <a:off x="5295900" y="1895475"/>
          <a:ext cx="142875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10</xdr:row>
      <xdr:rowOff>114300</xdr:rowOff>
    </xdr:from>
    <xdr:to>
      <xdr:col>28</xdr:col>
      <xdr:colOff>161925</xdr:colOff>
      <xdr:row>12</xdr:row>
      <xdr:rowOff>142875</xdr:rowOff>
    </xdr:to>
    <xdr:sp macro="" textlink="">
      <xdr:nvSpPr>
        <xdr:cNvPr id="5248" name="Line 128"/>
        <xdr:cNvSpPr>
          <a:spLocks noChangeShapeType="1"/>
        </xdr:cNvSpPr>
      </xdr:nvSpPr>
      <xdr:spPr bwMode="auto">
        <a:xfrm flipH="1">
          <a:off x="6457950" y="1866900"/>
          <a:ext cx="152400" cy="4095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276225</xdr:colOff>
      <xdr:row>12</xdr:row>
      <xdr:rowOff>142875</xdr:rowOff>
    </xdr:from>
    <xdr:to>
      <xdr:col>28</xdr:col>
      <xdr:colOff>9525</xdr:colOff>
      <xdr:row>12</xdr:row>
      <xdr:rowOff>142875</xdr:rowOff>
    </xdr:to>
    <xdr:sp macro="" textlink="">
      <xdr:nvSpPr>
        <xdr:cNvPr id="5249" name="Line 129"/>
        <xdr:cNvSpPr>
          <a:spLocks noChangeShapeType="1"/>
        </xdr:cNvSpPr>
      </xdr:nvSpPr>
      <xdr:spPr bwMode="auto">
        <a:xfrm>
          <a:off x="5295900" y="2276475"/>
          <a:ext cx="1162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</xdr:colOff>
      <xdr:row>50</xdr:row>
      <xdr:rowOff>0</xdr:rowOff>
    </xdr:from>
    <xdr:to>
      <xdr:col>23</xdr:col>
      <xdr:colOff>142875</xdr:colOff>
      <xdr:row>50</xdr:row>
      <xdr:rowOff>0</xdr:rowOff>
    </xdr:to>
    <xdr:sp macro="" textlink="">
      <xdr:nvSpPr>
        <xdr:cNvPr id="5250" name="Line 130"/>
        <xdr:cNvSpPr>
          <a:spLocks noChangeShapeType="1"/>
        </xdr:cNvSpPr>
      </xdr:nvSpPr>
      <xdr:spPr bwMode="auto">
        <a:xfrm>
          <a:off x="3714750" y="8810625"/>
          <a:ext cx="144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48</xdr:row>
      <xdr:rowOff>0</xdr:rowOff>
    </xdr:from>
    <xdr:to>
      <xdr:col>21</xdr:col>
      <xdr:colOff>257175</xdr:colOff>
      <xdr:row>48</xdr:row>
      <xdr:rowOff>0</xdr:rowOff>
    </xdr:to>
    <xdr:sp macro="" textlink="">
      <xdr:nvSpPr>
        <xdr:cNvPr id="5251" name="Line 131"/>
        <xdr:cNvSpPr>
          <a:spLocks noChangeShapeType="1"/>
        </xdr:cNvSpPr>
      </xdr:nvSpPr>
      <xdr:spPr bwMode="auto">
        <a:xfrm>
          <a:off x="3705225" y="8429625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</xdr:col>
      <xdr:colOff>247650</xdr:colOff>
      <xdr:row>53</xdr:row>
      <xdr:rowOff>142875</xdr:rowOff>
    </xdr:from>
    <xdr:ext cx="390525" cy="257175"/>
    <xdr:sp macro="" textlink="">
      <xdr:nvSpPr>
        <xdr:cNvPr id="5252" name="Text Box 132"/>
        <xdr:cNvSpPr txBox="1">
          <a:spLocks noChangeArrowheads="1"/>
        </xdr:cNvSpPr>
      </xdr:nvSpPr>
      <xdr:spPr bwMode="auto">
        <a:xfrm>
          <a:off x="2133600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57</xdr:row>
      <xdr:rowOff>38100</xdr:rowOff>
    </xdr:from>
    <xdr:to>
      <xdr:col>5</xdr:col>
      <xdr:colOff>0</xdr:colOff>
      <xdr:row>58</xdr:row>
      <xdr:rowOff>28575</xdr:rowOff>
    </xdr:to>
    <xdr:sp macro="" textlink="">
      <xdr:nvSpPr>
        <xdr:cNvPr id="5253" name="Text Box 133"/>
        <xdr:cNvSpPr txBox="1">
          <a:spLocks noChangeArrowheads="1"/>
        </xdr:cNvSpPr>
      </xdr:nvSpPr>
      <xdr:spPr bwMode="auto">
        <a:xfrm>
          <a:off x="838200" y="101822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8</xdr:col>
      <xdr:colOff>95250</xdr:colOff>
      <xdr:row>54</xdr:row>
      <xdr:rowOff>0</xdr:rowOff>
    </xdr:from>
    <xdr:to>
      <xdr:col>10</xdr:col>
      <xdr:colOff>247650</xdr:colOff>
      <xdr:row>54</xdr:row>
      <xdr:rowOff>0</xdr:rowOff>
    </xdr:to>
    <xdr:sp macro="" textlink="">
      <xdr:nvSpPr>
        <xdr:cNvPr id="5254" name="Line 134"/>
        <xdr:cNvSpPr>
          <a:spLocks noChangeShapeType="1"/>
        </xdr:cNvSpPr>
      </xdr:nvSpPr>
      <xdr:spPr bwMode="auto">
        <a:xfrm>
          <a:off x="1981200" y="9572625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276225</xdr:colOff>
      <xdr:row>46</xdr:row>
      <xdr:rowOff>114300</xdr:rowOff>
    </xdr:from>
    <xdr:to>
      <xdr:col>7</xdr:col>
      <xdr:colOff>180975</xdr:colOff>
      <xdr:row>47</xdr:row>
      <xdr:rowOff>95250</xdr:rowOff>
    </xdr:to>
    <xdr:sp macro="" textlink="">
      <xdr:nvSpPr>
        <xdr:cNvPr id="5255" name="Text Box 135"/>
        <xdr:cNvSpPr txBox="1">
          <a:spLocks noChangeArrowheads="1"/>
        </xdr:cNvSpPr>
      </xdr:nvSpPr>
      <xdr:spPr bwMode="auto">
        <a:xfrm>
          <a:off x="1590675" y="8162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6</xdr:col>
      <xdr:colOff>276225</xdr:colOff>
      <xdr:row>49</xdr:row>
      <xdr:rowOff>0</xdr:rowOff>
    </xdr:to>
    <xdr:sp macro="" textlink="">
      <xdr:nvSpPr>
        <xdr:cNvPr id="5256" name="Line 136"/>
        <xdr:cNvSpPr>
          <a:spLocks noChangeShapeType="1"/>
        </xdr:cNvSpPr>
      </xdr:nvSpPr>
      <xdr:spPr bwMode="auto">
        <a:xfrm>
          <a:off x="1028700" y="8620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95250</xdr:colOff>
      <xdr:row>55</xdr:row>
      <xdr:rowOff>114300</xdr:rowOff>
    </xdr:from>
    <xdr:to>
      <xdr:col>5</xdr:col>
      <xdr:colOff>0</xdr:colOff>
      <xdr:row>56</xdr:row>
      <xdr:rowOff>104775</xdr:rowOff>
    </xdr:to>
    <xdr:sp macro="" textlink="">
      <xdr:nvSpPr>
        <xdr:cNvPr id="5257" name="Text Box 137"/>
        <xdr:cNvSpPr txBox="1">
          <a:spLocks noChangeArrowheads="1"/>
        </xdr:cNvSpPr>
      </xdr:nvSpPr>
      <xdr:spPr bwMode="auto">
        <a:xfrm>
          <a:off x="838200" y="98774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13</xdr:col>
      <xdr:colOff>114300</xdr:colOff>
      <xdr:row>47</xdr:row>
      <xdr:rowOff>85725</xdr:rowOff>
    </xdr:from>
    <xdr:ext cx="266700" cy="238125"/>
    <xdr:sp macro="" textlink="">
      <xdr:nvSpPr>
        <xdr:cNvPr id="5258" name="Text Box 138"/>
        <xdr:cNvSpPr txBox="1">
          <a:spLocks noChangeArrowheads="1"/>
        </xdr:cNvSpPr>
      </xdr:nvSpPr>
      <xdr:spPr bwMode="auto">
        <a:xfrm>
          <a:off x="3429000" y="8324850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228600</xdr:colOff>
      <xdr:row>53</xdr:row>
      <xdr:rowOff>114300</xdr:rowOff>
    </xdr:from>
    <xdr:to>
      <xdr:col>8</xdr:col>
      <xdr:colOff>133350</xdr:colOff>
      <xdr:row>54</xdr:row>
      <xdr:rowOff>95250</xdr:rowOff>
    </xdr:to>
    <xdr:sp macro="" textlink="">
      <xdr:nvSpPr>
        <xdr:cNvPr id="5259" name="Text Box 139"/>
        <xdr:cNvSpPr txBox="1">
          <a:spLocks noChangeArrowheads="1"/>
        </xdr:cNvSpPr>
      </xdr:nvSpPr>
      <xdr:spPr bwMode="auto">
        <a:xfrm>
          <a:off x="1828800" y="94964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6</xdr:col>
      <xdr:colOff>276225</xdr:colOff>
      <xdr:row>47</xdr:row>
      <xdr:rowOff>0</xdr:rowOff>
    </xdr:to>
    <xdr:sp macro="" textlink="">
      <xdr:nvSpPr>
        <xdr:cNvPr id="5260" name="Line 140"/>
        <xdr:cNvSpPr>
          <a:spLocks noChangeShapeType="1"/>
        </xdr:cNvSpPr>
      </xdr:nvSpPr>
      <xdr:spPr bwMode="auto">
        <a:xfrm>
          <a:off x="1028700" y="8239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95250</xdr:colOff>
      <xdr:row>46</xdr:row>
      <xdr:rowOff>152400</xdr:rowOff>
    </xdr:from>
    <xdr:to>
      <xdr:col>22</xdr:col>
      <xdr:colOff>0</xdr:colOff>
      <xdr:row>48</xdr:row>
      <xdr:rowOff>9525</xdr:rowOff>
    </xdr:to>
    <xdr:sp macro="" textlink="">
      <xdr:nvSpPr>
        <xdr:cNvPr id="5261" name="Text Box 141"/>
        <xdr:cNvSpPr txBox="1">
          <a:spLocks noChangeArrowheads="1"/>
        </xdr:cNvSpPr>
      </xdr:nvSpPr>
      <xdr:spPr bwMode="auto">
        <a:xfrm>
          <a:off x="3790950" y="8201025"/>
          <a:ext cx="942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ja-JP" altLang="en-US" sz="11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2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V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</a:t>
          </a:r>
          <a:r>
            <a:rPr lang="ja-JP" altLang="en-US" sz="11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5</xdr:col>
      <xdr:colOff>9525</xdr:colOff>
      <xdr:row>54</xdr:row>
      <xdr:rowOff>0</xdr:rowOff>
    </xdr:from>
    <xdr:to>
      <xdr:col>7</xdr:col>
      <xdr:colOff>257175</xdr:colOff>
      <xdr:row>54</xdr:row>
      <xdr:rowOff>0</xdr:rowOff>
    </xdr:to>
    <xdr:sp macro="" textlink="">
      <xdr:nvSpPr>
        <xdr:cNvPr id="5262" name="Line 142"/>
        <xdr:cNvSpPr>
          <a:spLocks noChangeShapeType="1"/>
        </xdr:cNvSpPr>
      </xdr:nvSpPr>
      <xdr:spPr bwMode="auto">
        <a:xfrm>
          <a:off x="1038225" y="95726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180975</xdr:colOff>
      <xdr:row>53</xdr:row>
      <xdr:rowOff>142875</xdr:rowOff>
    </xdr:from>
    <xdr:ext cx="390525" cy="257175"/>
    <xdr:sp macro="" textlink="">
      <xdr:nvSpPr>
        <xdr:cNvPr id="5263" name="Text Box 143"/>
        <xdr:cNvSpPr txBox="1">
          <a:spLocks noChangeArrowheads="1"/>
        </xdr:cNvSpPr>
      </xdr:nvSpPr>
      <xdr:spPr bwMode="auto">
        <a:xfrm>
          <a:off x="1209675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48</xdr:row>
      <xdr:rowOff>114300</xdr:rowOff>
    </xdr:from>
    <xdr:to>
      <xdr:col>5</xdr:col>
      <xdr:colOff>0</xdr:colOff>
      <xdr:row>49</xdr:row>
      <xdr:rowOff>104775</xdr:rowOff>
    </xdr:to>
    <xdr:sp macro="" textlink="">
      <xdr:nvSpPr>
        <xdr:cNvPr id="5264" name="Text Box 144"/>
        <xdr:cNvSpPr txBox="1">
          <a:spLocks noChangeArrowheads="1"/>
        </xdr:cNvSpPr>
      </xdr:nvSpPr>
      <xdr:spPr bwMode="auto">
        <a:xfrm>
          <a:off x="838200" y="85439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 editAs="oneCell">
    <xdr:from>
      <xdr:col>8</xdr:col>
      <xdr:colOff>114300</xdr:colOff>
      <xdr:row>55</xdr:row>
      <xdr:rowOff>104775</xdr:rowOff>
    </xdr:from>
    <xdr:to>
      <xdr:col>9</xdr:col>
      <xdr:colOff>28575</xdr:colOff>
      <xdr:row>56</xdr:row>
      <xdr:rowOff>114300</xdr:rowOff>
    </xdr:to>
    <xdr:sp macro="" textlink="">
      <xdr:nvSpPr>
        <xdr:cNvPr id="5265" name="Text Box 145"/>
        <xdr:cNvSpPr txBox="1">
          <a:spLocks noChangeArrowheads="1"/>
        </xdr:cNvSpPr>
      </xdr:nvSpPr>
      <xdr:spPr bwMode="auto">
        <a:xfrm>
          <a:off x="2000250" y="9867900"/>
          <a:ext cx="200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11</xdr:col>
      <xdr:colOff>266700</xdr:colOff>
      <xdr:row>56</xdr:row>
      <xdr:rowOff>0</xdr:rowOff>
    </xdr:to>
    <xdr:sp macro="" textlink="">
      <xdr:nvSpPr>
        <xdr:cNvPr id="5266" name="Line 146"/>
        <xdr:cNvSpPr>
          <a:spLocks noChangeShapeType="1"/>
        </xdr:cNvSpPr>
      </xdr:nvSpPr>
      <xdr:spPr bwMode="auto">
        <a:xfrm>
          <a:off x="2171700" y="9953625"/>
          <a:ext cx="83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56</xdr:row>
      <xdr:rowOff>0</xdr:rowOff>
    </xdr:from>
    <xdr:to>
      <xdr:col>8</xdr:col>
      <xdr:colOff>133350</xdr:colOff>
      <xdr:row>56</xdr:row>
      <xdr:rowOff>0</xdr:rowOff>
    </xdr:to>
    <xdr:sp macro="" textlink="">
      <xdr:nvSpPr>
        <xdr:cNvPr id="5267" name="Line 147"/>
        <xdr:cNvSpPr>
          <a:spLocks noChangeShapeType="1"/>
        </xdr:cNvSpPr>
      </xdr:nvSpPr>
      <xdr:spPr bwMode="auto">
        <a:xfrm>
          <a:off x="1038225" y="9953625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51</xdr:row>
      <xdr:rowOff>28575</xdr:rowOff>
    </xdr:from>
    <xdr:to>
      <xdr:col>16</xdr:col>
      <xdr:colOff>19050</xdr:colOff>
      <xdr:row>52</xdr:row>
      <xdr:rowOff>28575</xdr:rowOff>
    </xdr:to>
    <xdr:sp macro="" textlink="">
      <xdr:nvSpPr>
        <xdr:cNvPr id="5268" name="Text Box 148"/>
        <xdr:cNvSpPr txBox="1">
          <a:spLocks noChangeArrowheads="1"/>
        </xdr:cNvSpPr>
      </xdr:nvSpPr>
      <xdr:spPr bwMode="auto">
        <a:xfrm>
          <a:off x="3524250" y="902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3</xdr:col>
      <xdr:colOff>219075</xdr:colOff>
      <xdr:row>46</xdr:row>
      <xdr:rowOff>95250</xdr:rowOff>
    </xdr:from>
    <xdr:ext cx="428625" cy="219075"/>
    <xdr:sp macro="" textlink="">
      <xdr:nvSpPr>
        <xdr:cNvPr id="5269" name="Text Box 149"/>
        <xdr:cNvSpPr txBox="1">
          <a:spLocks noChangeArrowheads="1"/>
        </xdr:cNvSpPr>
      </xdr:nvSpPr>
      <xdr:spPr bwMode="auto">
        <a:xfrm>
          <a:off x="628650" y="81438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171450</xdr:colOff>
      <xdr:row>47</xdr:row>
      <xdr:rowOff>0</xdr:rowOff>
    </xdr:from>
    <xdr:to>
      <xdr:col>10</xdr:col>
      <xdr:colOff>76200</xdr:colOff>
      <xdr:row>47</xdr:row>
      <xdr:rowOff>0</xdr:rowOff>
    </xdr:to>
    <xdr:sp macro="" textlink="">
      <xdr:nvSpPr>
        <xdr:cNvPr id="5270" name="Line 150"/>
        <xdr:cNvSpPr>
          <a:spLocks noChangeShapeType="1"/>
        </xdr:cNvSpPr>
      </xdr:nvSpPr>
      <xdr:spPr bwMode="auto">
        <a:xfrm>
          <a:off x="1771650" y="8239125"/>
          <a:ext cx="76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95250</xdr:colOff>
      <xdr:row>46</xdr:row>
      <xdr:rowOff>142875</xdr:rowOff>
    </xdr:from>
    <xdr:ext cx="390525" cy="257175"/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1123950" y="81915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V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16</xdr:col>
      <xdr:colOff>28575</xdr:colOff>
      <xdr:row>48</xdr:row>
      <xdr:rowOff>171450</xdr:rowOff>
    </xdr:from>
    <xdr:to>
      <xdr:col>23</xdr:col>
      <xdr:colOff>123825</xdr:colOff>
      <xdr:row>49</xdr:row>
      <xdr:rowOff>171450</xdr:rowOff>
    </xdr:to>
    <xdr:grpSp>
      <xdr:nvGrpSpPr>
        <xdr:cNvPr id="5272" name="Group 152"/>
        <xdr:cNvGrpSpPr>
          <a:grpSpLocks/>
        </xdr:cNvGrpSpPr>
      </xdr:nvGrpSpPr>
      <xdr:grpSpPr bwMode="auto">
        <a:xfrm>
          <a:off x="3724275" y="8601075"/>
          <a:ext cx="1419225" cy="190500"/>
          <a:chOff x="391" y="883"/>
          <a:chExt cx="99" cy="20"/>
        </a:xfrm>
      </xdr:grpSpPr>
      <xdr:sp macro="" textlink="">
        <xdr:nvSpPr>
          <xdr:cNvPr id="5273" name="Line 153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74" name="Line 154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75" name="Line 155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18</xdr:col>
      <xdr:colOff>9525</xdr:colOff>
      <xdr:row>47</xdr:row>
      <xdr:rowOff>161925</xdr:rowOff>
    </xdr:from>
    <xdr:ext cx="304800" cy="219075"/>
    <xdr:sp macro="" textlink="">
      <xdr:nvSpPr>
        <xdr:cNvPr id="5276" name="Text Box 156"/>
        <xdr:cNvSpPr txBox="1">
          <a:spLocks noChangeArrowheads="1"/>
        </xdr:cNvSpPr>
      </xdr:nvSpPr>
      <xdr:spPr bwMode="auto">
        <a:xfrm>
          <a:off x="4010025" y="84010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A</a:t>
          </a:r>
          <a:endParaRPr lang="ja-JP" alt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50</xdr:row>
      <xdr:rowOff>57150</xdr:rowOff>
    </xdr:from>
    <xdr:to>
      <xdr:col>5</xdr:col>
      <xdr:colOff>0</xdr:colOff>
      <xdr:row>51</xdr:row>
      <xdr:rowOff>57150</xdr:rowOff>
    </xdr:to>
    <xdr:sp macro="" textlink="">
      <xdr:nvSpPr>
        <xdr:cNvPr id="5277" name="Text Box 157"/>
        <xdr:cNvSpPr txBox="1">
          <a:spLocks noChangeArrowheads="1"/>
        </xdr:cNvSpPr>
      </xdr:nvSpPr>
      <xdr:spPr bwMode="auto">
        <a:xfrm>
          <a:off x="838200" y="88677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7</xdr:col>
      <xdr:colOff>180975</xdr:colOff>
      <xdr:row>49</xdr:row>
      <xdr:rowOff>0</xdr:rowOff>
    </xdr:from>
    <xdr:to>
      <xdr:col>10</xdr:col>
      <xdr:colOff>133350</xdr:colOff>
      <xdr:row>49</xdr:row>
      <xdr:rowOff>0</xdr:rowOff>
    </xdr:to>
    <xdr:sp macro="" textlink="">
      <xdr:nvSpPr>
        <xdr:cNvPr id="5278" name="Line 158"/>
        <xdr:cNvSpPr>
          <a:spLocks noChangeShapeType="1"/>
        </xdr:cNvSpPr>
      </xdr:nvSpPr>
      <xdr:spPr bwMode="auto">
        <a:xfrm>
          <a:off x="1781175" y="86201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28575</xdr:colOff>
      <xdr:row>46</xdr:row>
      <xdr:rowOff>171450</xdr:rowOff>
    </xdr:from>
    <xdr:to>
      <xdr:col>21</xdr:col>
      <xdr:colOff>219075</xdr:colOff>
      <xdr:row>47</xdr:row>
      <xdr:rowOff>171450</xdr:rowOff>
    </xdr:to>
    <xdr:grpSp>
      <xdr:nvGrpSpPr>
        <xdr:cNvPr id="5279" name="Group 159"/>
        <xdr:cNvGrpSpPr>
          <a:grpSpLocks/>
        </xdr:cNvGrpSpPr>
      </xdr:nvGrpSpPr>
      <xdr:grpSpPr bwMode="auto">
        <a:xfrm>
          <a:off x="3724275" y="8220075"/>
          <a:ext cx="942975" cy="190500"/>
          <a:chOff x="391" y="883"/>
          <a:chExt cx="99" cy="20"/>
        </a:xfrm>
      </xdr:grpSpPr>
      <xdr:sp macro="" textlink="">
        <xdr:nvSpPr>
          <xdr:cNvPr id="5280" name="Line 160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81" name="Line 161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82" name="Line 162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14</xdr:col>
      <xdr:colOff>85725</xdr:colOff>
      <xdr:row>49</xdr:row>
      <xdr:rowOff>114300</xdr:rowOff>
    </xdr:from>
    <xdr:to>
      <xdr:col>16</xdr:col>
      <xdr:colOff>19050</xdr:colOff>
      <xdr:row>50</xdr:row>
      <xdr:rowOff>114300</xdr:rowOff>
    </xdr:to>
    <xdr:sp macro="" textlink="">
      <xdr:nvSpPr>
        <xdr:cNvPr id="5283" name="Text Box 163"/>
        <xdr:cNvSpPr txBox="1">
          <a:spLocks noChangeArrowheads="1"/>
        </xdr:cNvSpPr>
      </xdr:nvSpPr>
      <xdr:spPr bwMode="auto">
        <a:xfrm>
          <a:off x="3524250" y="873442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16</xdr:col>
      <xdr:colOff>28575</xdr:colOff>
      <xdr:row>10</xdr:row>
      <xdr:rowOff>104775</xdr:rowOff>
    </xdr:from>
    <xdr:to>
      <xdr:col>25</xdr:col>
      <xdr:colOff>95250</xdr:colOff>
      <xdr:row>10</xdr:row>
      <xdr:rowOff>104775</xdr:rowOff>
    </xdr:to>
    <xdr:sp macro="" textlink="">
      <xdr:nvSpPr>
        <xdr:cNvPr id="5284" name="Line 164"/>
        <xdr:cNvSpPr>
          <a:spLocks noChangeShapeType="1"/>
        </xdr:cNvSpPr>
      </xdr:nvSpPr>
      <xdr:spPr bwMode="auto">
        <a:xfrm>
          <a:off x="3724275" y="1857375"/>
          <a:ext cx="19621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95250</xdr:colOff>
      <xdr:row>9</xdr:row>
      <xdr:rowOff>142875</xdr:rowOff>
    </xdr:from>
    <xdr:to>
      <xdr:col>19</xdr:col>
      <xdr:colOff>114300</xdr:colOff>
      <xdr:row>9</xdr:row>
      <xdr:rowOff>142875</xdr:rowOff>
    </xdr:to>
    <xdr:sp macro="" textlink="">
      <xdr:nvSpPr>
        <xdr:cNvPr id="5285" name="Line 165"/>
        <xdr:cNvSpPr>
          <a:spLocks noChangeShapeType="1"/>
        </xdr:cNvSpPr>
      </xdr:nvSpPr>
      <xdr:spPr bwMode="auto">
        <a:xfrm>
          <a:off x="3533775" y="1704975"/>
          <a:ext cx="695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276225</xdr:colOff>
      <xdr:row>48</xdr:row>
      <xdr:rowOff>114300</xdr:rowOff>
    </xdr:from>
    <xdr:to>
      <xdr:col>7</xdr:col>
      <xdr:colOff>180975</xdr:colOff>
      <xdr:row>49</xdr:row>
      <xdr:rowOff>95250</xdr:rowOff>
    </xdr:to>
    <xdr:sp macro="" textlink="">
      <xdr:nvSpPr>
        <xdr:cNvPr id="5286" name="Text Box 166"/>
        <xdr:cNvSpPr txBox="1">
          <a:spLocks noChangeArrowheads="1"/>
        </xdr:cNvSpPr>
      </xdr:nvSpPr>
      <xdr:spPr bwMode="auto">
        <a:xfrm>
          <a:off x="1590675" y="8543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oneCellAnchor>
    <xdr:from>
      <xdr:col>3</xdr:col>
      <xdr:colOff>219075</xdr:colOff>
      <xdr:row>53</xdr:row>
      <xdr:rowOff>95250</xdr:rowOff>
    </xdr:from>
    <xdr:ext cx="428625" cy="219075"/>
    <xdr:sp macro="" textlink="">
      <xdr:nvSpPr>
        <xdr:cNvPr id="5287" name="Text Box 167"/>
        <xdr:cNvSpPr txBox="1">
          <a:spLocks noChangeArrowheads="1"/>
        </xdr:cNvSpPr>
      </xdr:nvSpPr>
      <xdr:spPr bwMode="auto">
        <a:xfrm>
          <a:off x="628650" y="94773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19050</xdr:colOff>
      <xdr:row>50</xdr:row>
      <xdr:rowOff>0</xdr:rowOff>
    </xdr:from>
    <xdr:to>
      <xdr:col>23</xdr:col>
      <xdr:colOff>142875</xdr:colOff>
      <xdr:row>50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>
          <a:off x="3714750" y="8810625"/>
          <a:ext cx="144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</xdr:col>
      <xdr:colOff>247650</xdr:colOff>
      <xdr:row>53</xdr:row>
      <xdr:rowOff>142875</xdr:rowOff>
    </xdr:from>
    <xdr:ext cx="390525" cy="257175"/>
    <xdr:sp macro="" textlink="">
      <xdr:nvSpPr>
        <xdr:cNvPr id="5289" name="Text Box 169"/>
        <xdr:cNvSpPr txBox="1">
          <a:spLocks noChangeArrowheads="1"/>
        </xdr:cNvSpPr>
      </xdr:nvSpPr>
      <xdr:spPr bwMode="auto">
        <a:xfrm>
          <a:off x="2133600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57</xdr:row>
      <xdr:rowOff>38100</xdr:rowOff>
    </xdr:from>
    <xdr:to>
      <xdr:col>5</xdr:col>
      <xdr:colOff>0</xdr:colOff>
      <xdr:row>58</xdr:row>
      <xdr:rowOff>28575</xdr:rowOff>
    </xdr:to>
    <xdr:sp macro="" textlink="">
      <xdr:nvSpPr>
        <xdr:cNvPr id="5290" name="Text Box 170"/>
        <xdr:cNvSpPr txBox="1">
          <a:spLocks noChangeArrowheads="1"/>
        </xdr:cNvSpPr>
      </xdr:nvSpPr>
      <xdr:spPr bwMode="auto">
        <a:xfrm>
          <a:off x="838200" y="101822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8</xdr:col>
      <xdr:colOff>95250</xdr:colOff>
      <xdr:row>54</xdr:row>
      <xdr:rowOff>0</xdr:rowOff>
    </xdr:from>
    <xdr:to>
      <xdr:col>10</xdr:col>
      <xdr:colOff>247650</xdr:colOff>
      <xdr:row>54</xdr:row>
      <xdr:rowOff>0</xdr:rowOff>
    </xdr:to>
    <xdr:sp macro="" textlink="">
      <xdr:nvSpPr>
        <xdr:cNvPr id="5291" name="Line 171"/>
        <xdr:cNvSpPr>
          <a:spLocks noChangeShapeType="1"/>
        </xdr:cNvSpPr>
      </xdr:nvSpPr>
      <xdr:spPr bwMode="auto">
        <a:xfrm>
          <a:off x="1981200" y="9572625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6</xdr:col>
      <xdr:colOff>276225</xdr:colOff>
      <xdr:row>49</xdr:row>
      <xdr:rowOff>0</xdr:rowOff>
    </xdr:to>
    <xdr:sp macro="" textlink="">
      <xdr:nvSpPr>
        <xdr:cNvPr id="5292" name="Line 172"/>
        <xdr:cNvSpPr>
          <a:spLocks noChangeShapeType="1"/>
        </xdr:cNvSpPr>
      </xdr:nvSpPr>
      <xdr:spPr bwMode="auto">
        <a:xfrm>
          <a:off x="1028700" y="8620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95250</xdr:colOff>
      <xdr:row>55</xdr:row>
      <xdr:rowOff>114300</xdr:rowOff>
    </xdr:from>
    <xdr:to>
      <xdr:col>5</xdr:col>
      <xdr:colOff>0</xdr:colOff>
      <xdr:row>56</xdr:row>
      <xdr:rowOff>104775</xdr:rowOff>
    </xdr:to>
    <xdr:sp macro="" textlink="">
      <xdr:nvSpPr>
        <xdr:cNvPr id="5293" name="Text Box 173"/>
        <xdr:cNvSpPr txBox="1">
          <a:spLocks noChangeArrowheads="1"/>
        </xdr:cNvSpPr>
      </xdr:nvSpPr>
      <xdr:spPr bwMode="auto">
        <a:xfrm>
          <a:off x="838200" y="98774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13</xdr:col>
      <xdr:colOff>114300</xdr:colOff>
      <xdr:row>47</xdr:row>
      <xdr:rowOff>85725</xdr:rowOff>
    </xdr:from>
    <xdr:ext cx="266700" cy="238125"/>
    <xdr:sp macro="" textlink="">
      <xdr:nvSpPr>
        <xdr:cNvPr id="5294" name="Text Box 174"/>
        <xdr:cNvSpPr txBox="1">
          <a:spLocks noChangeArrowheads="1"/>
        </xdr:cNvSpPr>
      </xdr:nvSpPr>
      <xdr:spPr bwMode="auto">
        <a:xfrm>
          <a:off x="3429000" y="8324850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228600</xdr:colOff>
      <xdr:row>53</xdr:row>
      <xdr:rowOff>114300</xdr:rowOff>
    </xdr:from>
    <xdr:to>
      <xdr:col>8</xdr:col>
      <xdr:colOff>133350</xdr:colOff>
      <xdr:row>54</xdr:row>
      <xdr:rowOff>95250</xdr:rowOff>
    </xdr:to>
    <xdr:sp macro="" textlink="">
      <xdr:nvSpPr>
        <xdr:cNvPr id="5295" name="Text Box 175"/>
        <xdr:cNvSpPr txBox="1">
          <a:spLocks noChangeArrowheads="1"/>
        </xdr:cNvSpPr>
      </xdr:nvSpPr>
      <xdr:spPr bwMode="auto">
        <a:xfrm>
          <a:off x="1828800" y="94964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9525</xdr:colOff>
      <xdr:row>54</xdr:row>
      <xdr:rowOff>0</xdr:rowOff>
    </xdr:from>
    <xdr:to>
      <xdr:col>7</xdr:col>
      <xdr:colOff>257175</xdr:colOff>
      <xdr:row>54</xdr:row>
      <xdr:rowOff>0</xdr:rowOff>
    </xdr:to>
    <xdr:sp macro="" textlink="">
      <xdr:nvSpPr>
        <xdr:cNvPr id="5296" name="Line 176"/>
        <xdr:cNvSpPr>
          <a:spLocks noChangeShapeType="1"/>
        </xdr:cNvSpPr>
      </xdr:nvSpPr>
      <xdr:spPr bwMode="auto">
        <a:xfrm>
          <a:off x="1038225" y="95726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180975</xdr:colOff>
      <xdr:row>53</xdr:row>
      <xdr:rowOff>142875</xdr:rowOff>
    </xdr:from>
    <xdr:ext cx="390525" cy="257175"/>
    <xdr:sp macro="" textlink="">
      <xdr:nvSpPr>
        <xdr:cNvPr id="5297" name="Text Box 177"/>
        <xdr:cNvSpPr txBox="1">
          <a:spLocks noChangeArrowheads="1"/>
        </xdr:cNvSpPr>
      </xdr:nvSpPr>
      <xdr:spPr bwMode="auto">
        <a:xfrm>
          <a:off x="1209675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48</xdr:row>
      <xdr:rowOff>114300</xdr:rowOff>
    </xdr:from>
    <xdr:to>
      <xdr:col>5</xdr:col>
      <xdr:colOff>0</xdr:colOff>
      <xdr:row>49</xdr:row>
      <xdr:rowOff>104775</xdr:rowOff>
    </xdr:to>
    <xdr:sp macro="" textlink="">
      <xdr:nvSpPr>
        <xdr:cNvPr id="5298" name="Text Box 178"/>
        <xdr:cNvSpPr txBox="1">
          <a:spLocks noChangeArrowheads="1"/>
        </xdr:cNvSpPr>
      </xdr:nvSpPr>
      <xdr:spPr bwMode="auto">
        <a:xfrm>
          <a:off x="838200" y="85439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11</xdr:col>
      <xdr:colOff>266700</xdr:colOff>
      <xdr:row>56</xdr:row>
      <xdr:rowOff>0</xdr:rowOff>
    </xdr:to>
    <xdr:sp macro="" textlink="">
      <xdr:nvSpPr>
        <xdr:cNvPr id="5300" name="Line 180"/>
        <xdr:cNvSpPr>
          <a:spLocks noChangeShapeType="1"/>
        </xdr:cNvSpPr>
      </xdr:nvSpPr>
      <xdr:spPr bwMode="auto">
        <a:xfrm>
          <a:off x="2171700" y="9953625"/>
          <a:ext cx="83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56</xdr:row>
      <xdr:rowOff>0</xdr:rowOff>
    </xdr:from>
    <xdr:to>
      <xdr:col>8</xdr:col>
      <xdr:colOff>133350</xdr:colOff>
      <xdr:row>56</xdr:row>
      <xdr:rowOff>0</xdr:rowOff>
    </xdr:to>
    <xdr:sp macro="" textlink="">
      <xdr:nvSpPr>
        <xdr:cNvPr id="5301" name="Line 181"/>
        <xdr:cNvSpPr>
          <a:spLocks noChangeShapeType="1"/>
        </xdr:cNvSpPr>
      </xdr:nvSpPr>
      <xdr:spPr bwMode="auto">
        <a:xfrm>
          <a:off x="1038225" y="9953625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51</xdr:row>
      <xdr:rowOff>28575</xdr:rowOff>
    </xdr:from>
    <xdr:to>
      <xdr:col>16</xdr:col>
      <xdr:colOff>19050</xdr:colOff>
      <xdr:row>52</xdr:row>
      <xdr:rowOff>28575</xdr:rowOff>
    </xdr:to>
    <xdr:sp macro="" textlink="">
      <xdr:nvSpPr>
        <xdr:cNvPr id="5302" name="Text Box 182"/>
        <xdr:cNvSpPr txBox="1">
          <a:spLocks noChangeArrowheads="1"/>
        </xdr:cNvSpPr>
      </xdr:nvSpPr>
      <xdr:spPr bwMode="auto">
        <a:xfrm>
          <a:off x="3524250" y="902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16</xdr:col>
      <xdr:colOff>28575</xdr:colOff>
      <xdr:row>48</xdr:row>
      <xdr:rowOff>171450</xdr:rowOff>
    </xdr:from>
    <xdr:to>
      <xdr:col>23</xdr:col>
      <xdr:colOff>123825</xdr:colOff>
      <xdr:row>49</xdr:row>
      <xdr:rowOff>171450</xdr:rowOff>
    </xdr:to>
    <xdr:grpSp>
      <xdr:nvGrpSpPr>
        <xdr:cNvPr id="5303" name="Group 183"/>
        <xdr:cNvGrpSpPr>
          <a:grpSpLocks/>
        </xdr:cNvGrpSpPr>
      </xdr:nvGrpSpPr>
      <xdr:grpSpPr bwMode="auto">
        <a:xfrm>
          <a:off x="3724275" y="8601075"/>
          <a:ext cx="1419225" cy="190500"/>
          <a:chOff x="391" y="883"/>
          <a:chExt cx="99" cy="20"/>
        </a:xfrm>
      </xdr:grpSpPr>
      <xdr:sp macro="" textlink="">
        <xdr:nvSpPr>
          <xdr:cNvPr id="5304" name="Line 184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05" name="Line 185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06" name="Line 186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18</xdr:col>
      <xdr:colOff>9525</xdr:colOff>
      <xdr:row>47</xdr:row>
      <xdr:rowOff>161925</xdr:rowOff>
    </xdr:from>
    <xdr:ext cx="304800" cy="219075"/>
    <xdr:sp macro="" textlink="">
      <xdr:nvSpPr>
        <xdr:cNvPr id="5307" name="Text Box 187"/>
        <xdr:cNvSpPr txBox="1">
          <a:spLocks noChangeArrowheads="1"/>
        </xdr:cNvSpPr>
      </xdr:nvSpPr>
      <xdr:spPr bwMode="auto">
        <a:xfrm>
          <a:off x="4010025" y="84010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A</a:t>
          </a:r>
          <a:endParaRPr lang="ja-JP" alt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50</xdr:row>
      <xdr:rowOff>57150</xdr:rowOff>
    </xdr:from>
    <xdr:to>
      <xdr:col>5</xdr:col>
      <xdr:colOff>0</xdr:colOff>
      <xdr:row>51</xdr:row>
      <xdr:rowOff>57150</xdr:rowOff>
    </xdr:to>
    <xdr:sp macro="" textlink="">
      <xdr:nvSpPr>
        <xdr:cNvPr id="5308" name="Text Box 188"/>
        <xdr:cNvSpPr txBox="1">
          <a:spLocks noChangeArrowheads="1"/>
        </xdr:cNvSpPr>
      </xdr:nvSpPr>
      <xdr:spPr bwMode="auto">
        <a:xfrm>
          <a:off x="838200" y="88677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7</xdr:col>
      <xdr:colOff>180975</xdr:colOff>
      <xdr:row>49</xdr:row>
      <xdr:rowOff>0</xdr:rowOff>
    </xdr:from>
    <xdr:to>
      <xdr:col>10</xdr:col>
      <xdr:colOff>133350</xdr:colOff>
      <xdr:row>49</xdr:row>
      <xdr:rowOff>0</xdr:rowOff>
    </xdr:to>
    <xdr:sp macro="" textlink="">
      <xdr:nvSpPr>
        <xdr:cNvPr id="5309" name="Line 189"/>
        <xdr:cNvSpPr>
          <a:spLocks noChangeShapeType="1"/>
        </xdr:cNvSpPr>
      </xdr:nvSpPr>
      <xdr:spPr bwMode="auto">
        <a:xfrm>
          <a:off x="1781175" y="86201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49</xdr:row>
      <xdr:rowOff>114300</xdr:rowOff>
    </xdr:from>
    <xdr:to>
      <xdr:col>16</xdr:col>
      <xdr:colOff>19050</xdr:colOff>
      <xdr:row>50</xdr:row>
      <xdr:rowOff>114300</xdr:rowOff>
    </xdr:to>
    <xdr:sp macro="" textlink="">
      <xdr:nvSpPr>
        <xdr:cNvPr id="5310" name="Text Box 190"/>
        <xdr:cNvSpPr txBox="1">
          <a:spLocks noChangeArrowheads="1"/>
        </xdr:cNvSpPr>
      </xdr:nvSpPr>
      <xdr:spPr bwMode="auto">
        <a:xfrm>
          <a:off x="3524250" y="873442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24</xdr:col>
      <xdr:colOff>133350</xdr:colOff>
      <xdr:row>10</xdr:row>
      <xdr:rowOff>85725</xdr:rowOff>
    </xdr:from>
    <xdr:to>
      <xdr:col>24</xdr:col>
      <xdr:colOff>171450</xdr:colOff>
      <xdr:row>10</xdr:row>
      <xdr:rowOff>123825</xdr:rowOff>
    </xdr:to>
    <xdr:sp macro="" textlink="">
      <xdr:nvSpPr>
        <xdr:cNvPr id="5311" name="Oval 191"/>
        <xdr:cNvSpPr>
          <a:spLocks noChangeArrowheads="1"/>
        </xdr:cNvSpPr>
      </xdr:nvSpPr>
      <xdr:spPr bwMode="auto">
        <a:xfrm>
          <a:off x="5438775" y="183832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133350</xdr:colOff>
      <xdr:row>21</xdr:row>
      <xdr:rowOff>66675</xdr:rowOff>
    </xdr:from>
    <xdr:to>
      <xdr:col>24</xdr:col>
      <xdr:colOff>171450</xdr:colOff>
      <xdr:row>21</xdr:row>
      <xdr:rowOff>104775</xdr:rowOff>
    </xdr:to>
    <xdr:sp macro="" textlink="">
      <xdr:nvSpPr>
        <xdr:cNvPr id="5312" name="Oval 192"/>
        <xdr:cNvSpPr>
          <a:spLocks noChangeArrowheads="1"/>
        </xdr:cNvSpPr>
      </xdr:nvSpPr>
      <xdr:spPr bwMode="auto">
        <a:xfrm>
          <a:off x="5438775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10</xdr:row>
      <xdr:rowOff>104775</xdr:rowOff>
    </xdr:from>
    <xdr:to>
      <xdr:col>29</xdr:col>
      <xdr:colOff>209550</xdr:colOff>
      <xdr:row>10</xdr:row>
      <xdr:rowOff>104775</xdr:rowOff>
    </xdr:to>
    <xdr:sp macro="" textlink="">
      <xdr:nvSpPr>
        <xdr:cNvPr id="12289" name="Line 1"/>
        <xdr:cNvSpPr>
          <a:spLocks noChangeShapeType="1"/>
        </xdr:cNvSpPr>
      </xdr:nvSpPr>
      <xdr:spPr bwMode="auto">
        <a:xfrm>
          <a:off x="6448425" y="1857375"/>
          <a:ext cx="495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142875</xdr:colOff>
      <xdr:row>8</xdr:row>
      <xdr:rowOff>47625</xdr:rowOff>
    </xdr:from>
    <xdr:to>
      <xdr:col>27</xdr:col>
      <xdr:colOff>142875</xdr:colOff>
      <xdr:row>15</xdr:row>
      <xdr:rowOff>152400</xdr:rowOff>
    </xdr:to>
    <xdr:sp macro="" textlink="">
      <xdr:nvSpPr>
        <xdr:cNvPr id="12290" name="Line 2"/>
        <xdr:cNvSpPr>
          <a:spLocks noChangeShapeType="1"/>
        </xdr:cNvSpPr>
      </xdr:nvSpPr>
      <xdr:spPr bwMode="auto">
        <a:xfrm>
          <a:off x="6305550" y="1419225"/>
          <a:ext cx="0" cy="1438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15</xdr:row>
      <xdr:rowOff>161925</xdr:rowOff>
    </xdr:from>
    <xdr:to>
      <xdr:col>22</xdr:col>
      <xdr:colOff>200025</xdr:colOff>
      <xdr:row>15</xdr:row>
      <xdr:rowOff>161925</xdr:rowOff>
    </xdr:to>
    <xdr:sp macro="" textlink="">
      <xdr:nvSpPr>
        <xdr:cNvPr id="12291" name="Line 3"/>
        <xdr:cNvSpPr>
          <a:spLocks noChangeShapeType="1"/>
        </xdr:cNvSpPr>
      </xdr:nvSpPr>
      <xdr:spPr bwMode="auto">
        <a:xfrm>
          <a:off x="3886200" y="2867025"/>
          <a:ext cx="10477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28575</xdr:rowOff>
    </xdr:from>
    <xdr:to>
      <xdr:col>31</xdr:col>
      <xdr:colOff>0</xdr:colOff>
      <xdr:row>62</xdr:row>
      <xdr:rowOff>28575</xdr:rowOff>
    </xdr:to>
    <xdr:sp macro="" textlink="">
      <xdr:nvSpPr>
        <xdr:cNvPr id="12292" name="Line 4"/>
        <xdr:cNvSpPr>
          <a:spLocks noChangeShapeType="1"/>
        </xdr:cNvSpPr>
      </xdr:nvSpPr>
      <xdr:spPr bwMode="auto">
        <a:xfrm>
          <a:off x="219075" y="11125200"/>
          <a:ext cx="70866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276225</xdr:colOff>
      <xdr:row>48</xdr:row>
      <xdr:rowOff>114300</xdr:rowOff>
    </xdr:from>
    <xdr:to>
      <xdr:col>7</xdr:col>
      <xdr:colOff>180975</xdr:colOff>
      <xdr:row>49</xdr:row>
      <xdr:rowOff>95250</xdr:rowOff>
    </xdr:to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1590675" y="8543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oneCellAnchor>
    <xdr:from>
      <xdr:col>3</xdr:col>
      <xdr:colOff>219075</xdr:colOff>
      <xdr:row>53</xdr:row>
      <xdr:rowOff>95250</xdr:rowOff>
    </xdr:from>
    <xdr:ext cx="428625" cy="219075"/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628650" y="94773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28575</xdr:colOff>
      <xdr:row>46</xdr:row>
      <xdr:rowOff>142875</xdr:rowOff>
    </xdr:from>
    <xdr:ext cx="390525" cy="257175"/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1914525" y="81915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0</xdr:colOff>
      <xdr:row>36</xdr:row>
      <xdr:rowOff>0</xdr:rowOff>
    </xdr:from>
    <xdr:to>
      <xdr:col>4</xdr:col>
      <xdr:colOff>276225</xdr:colOff>
      <xdr:row>38</xdr:row>
      <xdr:rowOff>95250</xdr:rowOff>
    </xdr:to>
    <xdr:sp macro="" textlink="">
      <xdr:nvSpPr>
        <xdr:cNvPr id="12296" name="Line 8"/>
        <xdr:cNvSpPr>
          <a:spLocks noChangeShapeType="1"/>
        </xdr:cNvSpPr>
      </xdr:nvSpPr>
      <xdr:spPr bwMode="auto">
        <a:xfrm>
          <a:off x="409575" y="6705600"/>
          <a:ext cx="609600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37</xdr:row>
      <xdr:rowOff>47625</xdr:rowOff>
    </xdr:from>
    <xdr:to>
      <xdr:col>4</xdr:col>
      <xdr:colOff>161925</xdr:colOff>
      <xdr:row>38</xdr:row>
      <xdr:rowOff>85725</xdr:rowOff>
    </xdr:to>
    <xdr:sp macro="" textlink="">
      <xdr:nvSpPr>
        <xdr:cNvPr id="12297" name="Text Box 9"/>
        <xdr:cNvSpPr txBox="1">
          <a:spLocks noChangeArrowheads="1"/>
        </xdr:cNvSpPr>
      </xdr:nvSpPr>
      <xdr:spPr bwMode="auto">
        <a:xfrm>
          <a:off x="495300" y="6943725"/>
          <a:ext cx="40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設置階</a:t>
          </a:r>
        </a:p>
      </xdr:txBody>
    </xdr:sp>
    <xdr:clientData/>
  </xdr:twoCellAnchor>
  <xdr:twoCellAnchor>
    <xdr:from>
      <xdr:col>4</xdr:col>
      <xdr:colOff>38100</xdr:colOff>
      <xdr:row>36</xdr:row>
      <xdr:rowOff>114300</xdr:rowOff>
    </xdr:from>
    <xdr:to>
      <xdr:col>5</xdr:col>
      <xdr:colOff>114300</xdr:colOff>
      <xdr:row>37</xdr:row>
      <xdr:rowOff>47625</xdr:rowOff>
    </xdr:to>
    <xdr:sp macro="" textlink="">
      <xdr:nvSpPr>
        <xdr:cNvPr id="12298" name="Text Box 10"/>
        <xdr:cNvSpPr txBox="1">
          <a:spLocks noChangeArrowheads="1"/>
        </xdr:cNvSpPr>
      </xdr:nvSpPr>
      <xdr:spPr bwMode="auto">
        <a:xfrm>
          <a:off x="781050" y="6819900"/>
          <a:ext cx="3619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クラス</a:t>
          </a:r>
        </a:p>
      </xdr:txBody>
    </xdr:sp>
    <xdr:clientData/>
  </xdr:twoCellAnchor>
  <xdr:twoCellAnchor>
    <xdr:from>
      <xdr:col>4</xdr:col>
      <xdr:colOff>38100</xdr:colOff>
      <xdr:row>36</xdr:row>
      <xdr:rowOff>19050</xdr:rowOff>
    </xdr:from>
    <xdr:to>
      <xdr:col>5</xdr:col>
      <xdr:colOff>114300</xdr:colOff>
      <xdr:row>36</xdr:row>
      <xdr:rowOff>171450</xdr:rowOff>
    </xdr:to>
    <xdr:sp macro="" textlink="">
      <xdr:nvSpPr>
        <xdr:cNvPr id="12299" name="Text Box 11"/>
        <xdr:cNvSpPr txBox="1">
          <a:spLocks noChangeArrowheads="1"/>
        </xdr:cNvSpPr>
      </xdr:nvSpPr>
      <xdr:spPr bwMode="auto">
        <a:xfrm>
          <a:off x="781050" y="672465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耐</a:t>
          </a:r>
          <a:r>
            <a:rPr lang="ja-JP" altLang="en-US" sz="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震</a:t>
          </a:r>
        </a:p>
      </xdr:txBody>
    </xdr:sp>
    <xdr:clientData/>
  </xdr:twoCellAnchor>
  <xdr:oneCellAnchor>
    <xdr:from>
      <xdr:col>14</xdr:col>
      <xdr:colOff>76200</xdr:colOff>
      <xdr:row>15</xdr:row>
      <xdr:rowOff>114300</xdr:rowOff>
    </xdr:from>
    <xdr:ext cx="209550" cy="142875"/>
    <xdr:sp macro="" textlink="">
      <xdr:nvSpPr>
        <xdr:cNvPr id="12300" name="Text Box 12"/>
        <xdr:cNvSpPr txBox="1">
          <a:spLocks noChangeArrowheads="1"/>
        </xdr:cNvSpPr>
      </xdr:nvSpPr>
      <xdr:spPr bwMode="auto">
        <a:xfrm>
          <a:off x="3514725" y="281940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</xdr:txBody>
    </xdr:sp>
    <xdr:clientData/>
  </xdr:oneCellAnchor>
  <xdr:twoCellAnchor>
    <xdr:from>
      <xdr:col>26</xdr:col>
      <xdr:colOff>209550</xdr:colOff>
      <xdr:row>9</xdr:row>
      <xdr:rowOff>142875</xdr:rowOff>
    </xdr:from>
    <xdr:to>
      <xdr:col>28</xdr:col>
      <xdr:colOff>180975</xdr:colOff>
      <xdr:row>22</xdr:row>
      <xdr:rowOff>28575</xdr:rowOff>
    </xdr:to>
    <xdr:grpSp>
      <xdr:nvGrpSpPr>
        <xdr:cNvPr id="12301" name="Group 13"/>
        <xdr:cNvGrpSpPr>
          <a:grpSpLocks/>
        </xdr:cNvGrpSpPr>
      </xdr:nvGrpSpPr>
      <xdr:grpSpPr bwMode="auto">
        <a:xfrm>
          <a:off x="6086475" y="1704975"/>
          <a:ext cx="542925" cy="2362200"/>
          <a:chOff x="386" y="146"/>
          <a:chExt cx="163" cy="202"/>
        </a:xfrm>
      </xdr:grpSpPr>
      <xdr:sp macro="" textlink="">
        <xdr:nvSpPr>
          <xdr:cNvPr id="12302" name="Line 14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03" name="Line 15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04" name="Line 16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05" name="Line 17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219075</xdr:colOff>
      <xdr:row>22</xdr:row>
      <xdr:rowOff>76200</xdr:rowOff>
    </xdr:from>
    <xdr:to>
      <xdr:col>26</xdr:col>
      <xdr:colOff>219075</xdr:colOff>
      <xdr:row>24</xdr:row>
      <xdr:rowOff>57150</xdr:rowOff>
    </xdr:to>
    <xdr:sp macro="" textlink="">
      <xdr:nvSpPr>
        <xdr:cNvPr id="12306" name="Line 18"/>
        <xdr:cNvSpPr>
          <a:spLocks noChangeShapeType="1"/>
        </xdr:cNvSpPr>
      </xdr:nvSpPr>
      <xdr:spPr bwMode="auto">
        <a:xfrm>
          <a:off x="6096000" y="4114800"/>
          <a:ext cx="0" cy="361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180975</xdr:colOff>
      <xdr:row>8</xdr:row>
      <xdr:rowOff>19050</xdr:rowOff>
    </xdr:from>
    <xdr:to>
      <xdr:col>24</xdr:col>
      <xdr:colOff>152400</xdr:colOff>
      <xdr:row>8</xdr:row>
      <xdr:rowOff>19050</xdr:rowOff>
    </xdr:to>
    <xdr:sp macro="" textlink="">
      <xdr:nvSpPr>
        <xdr:cNvPr id="12307" name="Line 19"/>
        <xdr:cNvSpPr>
          <a:spLocks noChangeShapeType="1"/>
        </xdr:cNvSpPr>
      </xdr:nvSpPr>
      <xdr:spPr bwMode="auto">
        <a:xfrm>
          <a:off x="4448175" y="1390650"/>
          <a:ext cx="10096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209550</xdr:colOff>
      <xdr:row>23</xdr:row>
      <xdr:rowOff>133350</xdr:rowOff>
    </xdr:from>
    <xdr:to>
      <xdr:col>28</xdr:col>
      <xdr:colOff>180975</xdr:colOff>
      <xdr:row>23</xdr:row>
      <xdr:rowOff>133350</xdr:rowOff>
    </xdr:to>
    <xdr:sp macro="" textlink="">
      <xdr:nvSpPr>
        <xdr:cNvPr id="12308" name="Line 20"/>
        <xdr:cNvSpPr>
          <a:spLocks noChangeShapeType="1"/>
        </xdr:cNvSpPr>
      </xdr:nvSpPr>
      <xdr:spPr bwMode="auto">
        <a:xfrm>
          <a:off x="6086475" y="4362450"/>
          <a:ext cx="5429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26</xdr:col>
      <xdr:colOff>228600</xdr:colOff>
      <xdr:row>18</xdr:row>
      <xdr:rowOff>0</xdr:rowOff>
    </xdr:from>
    <xdr:ext cx="400050" cy="190500"/>
    <xdr:sp macro="" textlink="">
      <xdr:nvSpPr>
        <xdr:cNvPr id="12309" name="Text Box 21"/>
        <xdr:cNvSpPr txBox="1">
          <a:spLocks noChangeArrowheads="1"/>
        </xdr:cNvSpPr>
      </xdr:nvSpPr>
      <xdr:spPr bwMode="auto">
        <a:xfrm>
          <a:off x="6105525" y="3276600"/>
          <a:ext cx="400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+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Fv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17</xdr:col>
      <xdr:colOff>114300</xdr:colOff>
      <xdr:row>10</xdr:row>
      <xdr:rowOff>104775</xdr:rowOff>
    </xdr:from>
    <xdr:to>
      <xdr:col>17</xdr:col>
      <xdr:colOff>114300</xdr:colOff>
      <xdr:row>15</xdr:row>
      <xdr:rowOff>161925</xdr:rowOff>
    </xdr:to>
    <xdr:sp macro="" textlink="">
      <xdr:nvSpPr>
        <xdr:cNvPr id="12310" name="Line 22"/>
        <xdr:cNvSpPr>
          <a:spLocks noChangeShapeType="1"/>
        </xdr:cNvSpPr>
      </xdr:nvSpPr>
      <xdr:spPr bwMode="auto">
        <a:xfrm>
          <a:off x="4000500" y="1857375"/>
          <a:ext cx="0" cy="10096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10</xdr:col>
      <xdr:colOff>123825</xdr:colOff>
      <xdr:row>8</xdr:row>
      <xdr:rowOff>114300</xdr:rowOff>
    </xdr:from>
    <xdr:ext cx="304800" cy="171450"/>
    <xdr:sp macro="" textlink="">
      <xdr:nvSpPr>
        <xdr:cNvPr id="12311" name="Text Box 23"/>
        <xdr:cNvSpPr txBox="1">
          <a:spLocks noChangeArrowheads="1"/>
        </xdr:cNvSpPr>
      </xdr:nvSpPr>
      <xdr:spPr bwMode="auto">
        <a:xfrm>
          <a:off x="2581275" y="1485900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監修</a:t>
          </a:r>
        </a:p>
      </xdr:txBody>
    </xdr:sp>
    <xdr:clientData/>
  </xdr:oneCellAnchor>
  <xdr:twoCellAnchor>
    <xdr:from>
      <xdr:col>20</xdr:col>
      <xdr:colOff>180975</xdr:colOff>
      <xdr:row>7</xdr:row>
      <xdr:rowOff>114300</xdr:rowOff>
    </xdr:from>
    <xdr:to>
      <xdr:col>20</xdr:col>
      <xdr:colOff>180975</xdr:colOff>
      <xdr:row>22</xdr:row>
      <xdr:rowOff>123825</xdr:rowOff>
    </xdr:to>
    <xdr:sp macro="" textlink="">
      <xdr:nvSpPr>
        <xdr:cNvPr id="12312" name="Line 24"/>
        <xdr:cNvSpPr>
          <a:spLocks noChangeShapeType="1"/>
        </xdr:cNvSpPr>
      </xdr:nvSpPr>
      <xdr:spPr bwMode="auto">
        <a:xfrm>
          <a:off x="4448175" y="1295400"/>
          <a:ext cx="0" cy="28670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21</xdr:row>
      <xdr:rowOff>85725</xdr:rowOff>
    </xdr:from>
    <xdr:to>
      <xdr:col>29</xdr:col>
      <xdr:colOff>209550</xdr:colOff>
      <xdr:row>21</xdr:row>
      <xdr:rowOff>85725</xdr:rowOff>
    </xdr:to>
    <xdr:sp macro="" textlink="">
      <xdr:nvSpPr>
        <xdr:cNvPr id="12313" name="Line 25"/>
        <xdr:cNvSpPr>
          <a:spLocks noChangeShapeType="1"/>
        </xdr:cNvSpPr>
      </xdr:nvSpPr>
      <xdr:spPr bwMode="auto">
        <a:xfrm>
          <a:off x="6448425" y="3933825"/>
          <a:ext cx="495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152400</xdr:colOff>
      <xdr:row>10</xdr:row>
      <xdr:rowOff>85725</xdr:rowOff>
    </xdr:from>
    <xdr:to>
      <xdr:col>21</xdr:col>
      <xdr:colOff>19050</xdr:colOff>
      <xdr:row>10</xdr:row>
      <xdr:rowOff>123825</xdr:rowOff>
    </xdr:to>
    <xdr:sp macro="" textlink="">
      <xdr:nvSpPr>
        <xdr:cNvPr id="12314" name="Oval 26"/>
        <xdr:cNvSpPr>
          <a:spLocks noChangeArrowheads="1"/>
        </xdr:cNvSpPr>
      </xdr:nvSpPr>
      <xdr:spPr bwMode="auto">
        <a:xfrm>
          <a:off x="4429125" y="183832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15</xdr:col>
      <xdr:colOff>104775</xdr:colOff>
      <xdr:row>15</xdr:row>
      <xdr:rowOff>95250</xdr:rowOff>
    </xdr:from>
    <xdr:ext cx="209550" cy="171450"/>
    <xdr:sp macro="" textlink="">
      <xdr:nvSpPr>
        <xdr:cNvPr id="12315" name="Text Box 27"/>
        <xdr:cNvSpPr txBox="1">
          <a:spLocks noChangeArrowheads="1"/>
        </xdr:cNvSpPr>
      </xdr:nvSpPr>
      <xdr:spPr bwMode="auto">
        <a:xfrm>
          <a:off x="3657600" y="28003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oneCellAnchor>
  <xdr:twoCellAnchor editAs="oneCell">
    <xdr:from>
      <xdr:col>21</xdr:col>
      <xdr:colOff>247650</xdr:colOff>
      <xdr:row>7</xdr:row>
      <xdr:rowOff>66675</xdr:rowOff>
    </xdr:from>
    <xdr:to>
      <xdr:col>22</xdr:col>
      <xdr:colOff>247650</xdr:colOff>
      <xdr:row>8</xdr:row>
      <xdr:rowOff>57150</xdr:rowOff>
    </xdr:to>
    <xdr:sp macro="" textlink="">
      <xdr:nvSpPr>
        <xdr:cNvPr id="12316" name="Text Box 28"/>
        <xdr:cNvSpPr txBox="1">
          <a:spLocks noChangeArrowheads="1"/>
        </xdr:cNvSpPr>
      </xdr:nvSpPr>
      <xdr:spPr bwMode="auto">
        <a:xfrm>
          <a:off x="4695825" y="124777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27</xdr:col>
      <xdr:colOff>95250</xdr:colOff>
      <xdr:row>10</xdr:row>
      <xdr:rowOff>104775</xdr:rowOff>
    </xdr:from>
    <xdr:to>
      <xdr:col>28</xdr:col>
      <xdr:colOff>161925</xdr:colOff>
      <xdr:row>10</xdr:row>
      <xdr:rowOff>104775</xdr:rowOff>
    </xdr:to>
    <xdr:sp macro="" textlink="">
      <xdr:nvSpPr>
        <xdr:cNvPr id="12317" name="Line 29"/>
        <xdr:cNvSpPr>
          <a:spLocks noChangeShapeType="1"/>
        </xdr:cNvSpPr>
      </xdr:nvSpPr>
      <xdr:spPr bwMode="auto">
        <a:xfrm>
          <a:off x="6257925" y="1857375"/>
          <a:ext cx="3524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26</xdr:col>
      <xdr:colOff>219075</xdr:colOff>
      <xdr:row>10</xdr:row>
      <xdr:rowOff>19050</xdr:rowOff>
    </xdr:from>
    <xdr:to>
      <xdr:col>27</xdr:col>
      <xdr:colOff>133350</xdr:colOff>
      <xdr:row>11</xdr:row>
      <xdr:rowOff>19050</xdr:rowOff>
    </xdr:to>
    <xdr:sp macro="" textlink="">
      <xdr:nvSpPr>
        <xdr:cNvPr id="12318" name="Text Box 30"/>
        <xdr:cNvSpPr txBox="1">
          <a:spLocks noChangeArrowheads="1"/>
        </xdr:cNvSpPr>
      </xdr:nvSpPr>
      <xdr:spPr bwMode="auto">
        <a:xfrm>
          <a:off x="6096000" y="177165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28575</xdr:colOff>
      <xdr:row>16</xdr:row>
      <xdr:rowOff>47625</xdr:rowOff>
    </xdr:from>
    <xdr:to>
      <xdr:col>10</xdr:col>
      <xdr:colOff>28575</xdr:colOff>
      <xdr:row>16</xdr:row>
      <xdr:rowOff>47625</xdr:rowOff>
    </xdr:to>
    <xdr:sp macro="" textlink="">
      <xdr:nvSpPr>
        <xdr:cNvPr id="12319" name="Line 31"/>
        <xdr:cNvSpPr>
          <a:spLocks noChangeShapeType="1"/>
        </xdr:cNvSpPr>
      </xdr:nvSpPr>
      <xdr:spPr bwMode="auto">
        <a:xfrm flipH="1">
          <a:off x="2486025" y="29432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142875</xdr:colOff>
      <xdr:row>15</xdr:row>
      <xdr:rowOff>161925</xdr:rowOff>
    </xdr:from>
    <xdr:to>
      <xdr:col>27</xdr:col>
      <xdr:colOff>142875</xdr:colOff>
      <xdr:row>18</xdr:row>
      <xdr:rowOff>28575</xdr:rowOff>
    </xdr:to>
    <xdr:sp macro="" textlink="">
      <xdr:nvSpPr>
        <xdr:cNvPr id="12320" name="Line 32"/>
        <xdr:cNvSpPr>
          <a:spLocks noChangeShapeType="1"/>
        </xdr:cNvSpPr>
      </xdr:nvSpPr>
      <xdr:spPr bwMode="auto">
        <a:xfrm>
          <a:off x="6305550" y="2867025"/>
          <a:ext cx="0" cy="4381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27</xdr:col>
      <xdr:colOff>133350</xdr:colOff>
      <xdr:row>15</xdr:row>
      <xdr:rowOff>28575</xdr:rowOff>
    </xdr:from>
    <xdr:to>
      <xdr:col>28</xdr:col>
      <xdr:colOff>47625</xdr:colOff>
      <xdr:row>16</xdr:row>
      <xdr:rowOff>28575</xdr:rowOff>
    </xdr:to>
    <xdr:sp macro="" textlink="">
      <xdr:nvSpPr>
        <xdr:cNvPr id="12321" name="Text Box 33"/>
        <xdr:cNvSpPr txBox="1">
          <a:spLocks noChangeArrowheads="1"/>
        </xdr:cNvSpPr>
      </xdr:nvSpPr>
      <xdr:spPr bwMode="auto">
        <a:xfrm>
          <a:off x="6296025" y="27336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3</xdr:row>
      <xdr:rowOff>180975</xdr:rowOff>
    </xdr:from>
    <xdr:to>
      <xdr:col>31</xdr:col>
      <xdr:colOff>9525</xdr:colOff>
      <xdr:row>3</xdr:row>
      <xdr:rowOff>180975</xdr:rowOff>
    </xdr:to>
    <xdr:sp macro="" textlink="">
      <xdr:nvSpPr>
        <xdr:cNvPr id="12322" name="Line 34"/>
        <xdr:cNvSpPr>
          <a:spLocks noChangeShapeType="1"/>
        </xdr:cNvSpPr>
      </xdr:nvSpPr>
      <xdr:spPr bwMode="auto">
        <a:xfrm>
          <a:off x="219075" y="561975"/>
          <a:ext cx="7096125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25</xdr:col>
      <xdr:colOff>9525</xdr:colOff>
      <xdr:row>12</xdr:row>
      <xdr:rowOff>9525</xdr:rowOff>
    </xdr:from>
    <xdr:ext cx="676275" cy="171450"/>
    <xdr:sp macro="" textlink="">
      <xdr:nvSpPr>
        <xdr:cNvPr id="12323" name="Text Box 35"/>
        <xdr:cNvSpPr txBox="1">
          <a:spLocks noChangeArrowheads="1"/>
        </xdr:cNvSpPr>
      </xdr:nvSpPr>
      <xdr:spPr bwMode="auto">
        <a:xfrm>
          <a:off x="5600700" y="2143125"/>
          <a:ext cx="676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アンカボルト</a:t>
          </a:r>
        </a:p>
      </xdr:txBody>
    </xdr:sp>
    <xdr:clientData/>
  </xdr:oneCellAnchor>
  <xdr:twoCellAnchor>
    <xdr:from>
      <xdr:col>10</xdr:col>
      <xdr:colOff>28575</xdr:colOff>
      <xdr:row>17</xdr:row>
      <xdr:rowOff>47625</xdr:rowOff>
    </xdr:from>
    <xdr:to>
      <xdr:col>10</xdr:col>
      <xdr:colOff>28575</xdr:colOff>
      <xdr:row>17</xdr:row>
      <xdr:rowOff>47625</xdr:rowOff>
    </xdr:to>
    <xdr:sp macro="" textlink="">
      <xdr:nvSpPr>
        <xdr:cNvPr id="12324" name="Line 36"/>
        <xdr:cNvSpPr>
          <a:spLocks noChangeShapeType="1"/>
        </xdr:cNvSpPr>
      </xdr:nvSpPr>
      <xdr:spPr bwMode="auto">
        <a:xfrm flipH="1">
          <a:off x="2486025" y="313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</xdr:colOff>
      <xdr:row>18</xdr:row>
      <xdr:rowOff>47625</xdr:rowOff>
    </xdr:from>
    <xdr:to>
      <xdr:col>10</xdr:col>
      <xdr:colOff>28575</xdr:colOff>
      <xdr:row>18</xdr:row>
      <xdr:rowOff>47625</xdr:rowOff>
    </xdr:to>
    <xdr:sp macro="" textlink="">
      <xdr:nvSpPr>
        <xdr:cNvPr id="12325" name="Line 37"/>
        <xdr:cNvSpPr>
          <a:spLocks noChangeShapeType="1"/>
        </xdr:cNvSpPr>
      </xdr:nvSpPr>
      <xdr:spPr bwMode="auto">
        <a:xfrm flipH="1">
          <a:off x="2486025" y="33242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</xdr:colOff>
      <xdr:row>19</xdr:row>
      <xdr:rowOff>47625</xdr:rowOff>
    </xdr:from>
    <xdr:to>
      <xdr:col>10</xdr:col>
      <xdr:colOff>28575</xdr:colOff>
      <xdr:row>19</xdr:row>
      <xdr:rowOff>47625</xdr:rowOff>
    </xdr:to>
    <xdr:sp macro="" textlink="">
      <xdr:nvSpPr>
        <xdr:cNvPr id="12326" name="Line 38"/>
        <xdr:cNvSpPr>
          <a:spLocks noChangeShapeType="1"/>
        </xdr:cNvSpPr>
      </xdr:nvSpPr>
      <xdr:spPr bwMode="auto">
        <a:xfrm flipH="1">
          <a:off x="2486025" y="3514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209550</xdr:colOff>
      <xdr:row>19</xdr:row>
      <xdr:rowOff>180975</xdr:rowOff>
    </xdr:from>
    <xdr:to>
      <xdr:col>22</xdr:col>
      <xdr:colOff>209550</xdr:colOff>
      <xdr:row>22</xdr:row>
      <xdr:rowOff>171450</xdr:rowOff>
    </xdr:to>
    <xdr:sp macro="" textlink="">
      <xdr:nvSpPr>
        <xdr:cNvPr id="12327" name="Line 39"/>
        <xdr:cNvSpPr>
          <a:spLocks noChangeShapeType="1"/>
        </xdr:cNvSpPr>
      </xdr:nvSpPr>
      <xdr:spPr bwMode="auto">
        <a:xfrm>
          <a:off x="4943475" y="3648075"/>
          <a:ext cx="0" cy="561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152400</xdr:colOff>
      <xdr:row>21</xdr:row>
      <xdr:rowOff>66675</xdr:rowOff>
    </xdr:from>
    <xdr:to>
      <xdr:col>21</xdr:col>
      <xdr:colOff>19050</xdr:colOff>
      <xdr:row>21</xdr:row>
      <xdr:rowOff>104775</xdr:rowOff>
    </xdr:to>
    <xdr:sp macro="" textlink="">
      <xdr:nvSpPr>
        <xdr:cNvPr id="12328" name="Oval 40"/>
        <xdr:cNvSpPr>
          <a:spLocks noChangeArrowheads="1"/>
        </xdr:cNvSpPr>
      </xdr:nvSpPr>
      <xdr:spPr bwMode="auto">
        <a:xfrm>
          <a:off x="4429125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28</xdr:col>
      <xdr:colOff>180975</xdr:colOff>
      <xdr:row>24</xdr:row>
      <xdr:rowOff>28575</xdr:rowOff>
    </xdr:to>
    <xdr:sp macro="" textlink="">
      <xdr:nvSpPr>
        <xdr:cNvPr id="12329" name="Line 41"/>
        <xdr:cNvSpPr>
          <a:spLocks noChangeShapeType="1"/>
        </xdr:cNvSpPr>
      </xdr:nvSpPr>
      <xdr:spPr bwMode="auto">
        <a:xfrm>
          <a:off x="6629400" y="1343025"/>
          <a:ext cx="0" cy="3105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9</xdr:row>
      <xdr:rowOff>142875</xdr:rowOff>
    </xdr:from>
    <xdr:to>
      <xdr:col>15</xdr:col>
      <xdr:colOff>95250</xdr:colOff>
      <xdr:row>22</xdr:row>
      <xdr:rowOff>28575</xdr:rowOff>
    </xdr:to>
    <xdr:sp macro="" textlink="">
      <xdr:nvSpPr>
        <xdr:cNvPr id="12330" name="Line 42"/>
        <xdr:cNvSpPr>
          <a:spLocks noChangeShapeType="1"/>
        </xdr:cNvSpPr>
      </xdr:nvSpPr>
      <xdr:spPr bwMode="auto">
        <a:xfrm>
          <a:off x="3648075" y="1704975"/>
          <a:ext cx="0" cy="2362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21</xdr:row>
      <xdr:rowOff>85725</xdr:rowOff>
    </xdr:from>
    <xdr:to>
      <xdr:col>25</xdr:col>
      <xdr:colOff>95250</xdr:colOff>
      <xdr:row>21</xdr:row>
      <xdr:rowOff>85725</xdr:rowOff>
    </xdr:to>
    <xdr:sp macro="" textlink="">
      <xdr:nvSpPr>
        <xdr:cNvPr id="12331" name="Line 43"/>
        <xdr:cNvSpPr>
          <a:spLocks noChangeShapeType="1"/>
        </xdr:cNvSpPr>
      </xdr:nvSpPr>
      <xdr:spPr bwMode="auto">
        <a:xfrm>
          <a:off x="3705225" y="3933825"/>
          <a:ext cx="19812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142875</xdr:colOff>
      <xdr:row>8</xdr:row>
      <xdr:rowOff>161925</xdr:rowOff>
    </xdr:from>
    <xdr:to>
      <xdr:col>28</xdr:col>
      <xdr:colOff>180975</xdr:colOff>
      <xdr:row>8</xdr:row>
      <xdr:rowOff>161925</xdr:rowOff>
    </xdr:to>
    <xdr:sp macro="" textlink="">
      <xdr:nvSpPr>
        <xdr:cNvPr id="12332" name="Line 44"/>
        <xdr:cNvSpPr>
          <a:spLocks noChangeShapeType="1"/>
        </xdr:cNvSpPr>
      </xdr:nvSpPr>
      <xdr:spPr bwMode="auto">
        <a:xfrm>
          <a:off x="6305550" y="1533525"/>
          <a:ext cx="3238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27</xdr:col>
      <xdr:colOff>123825</xdr:colOff>
      <xdr:row>23</xdr:row>
      <xdr:rowOff>0</xdr:rowOff>
    </xdr:from>
    <xdr:ext cx="161925" cy="190500"/>
    <xdr:sp macro="" textlink="">
      <xdr:nvSpPr>
        <xdr:cNvPr id="12333" name="Text Box 45"/>
        <xdr:cNvSpPr txBox="1">
          <a:spLocks noChangeArrowheads="1"/>
        </xdr:cNvSpPr>
      </xdr:nvSpPr>
      <xdr:spPr bwMode="auto">
        <a:xfrm>
          <a:off x="6286500" y="4229100"/>
          <a:ext cx="161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</a:t>
          </a:r>
        </a:p>
      </xdr:txBody>
    </xdr:sp>
    <xdr:clientData/>
  </xdr:oneCellAnchor>
  <xdr:twoCellAnchor>
    <xdr:from>
      <xdr:col>20</xdr:col>
      <xdr:colOff>9525</xdr:colOff>
      <xdr:row>22</xdr:row>
      <xdr:rowOff>76200</xdr:rowOff>
    </xdr:from>
    <xdr:to>
      <xdr:col>20</xdr:col>
      <xdr:colOff>9525</xdr:colOff>
      <xdr:row>24</xdr:row>
      <xdr:rowOff>38100</xdr:rowOff>
    </xdr:to>
    <xdr:sp macro="" textlink="">
      <xdr:nvSpPr>
        <xdr:cNvPr id="12334" name="Line 46"/>
        <xdr:cNvSpPr>
          <a:spLocks noChangeShapeType="1"/>
        </xdr:cNvSpPr>
      </xdr:nvSpPr>
      <xdr:spPr bwMode="auto">
        <a:xfrm>
          <a:off x="4286250" y="4114800"/>
          <a:ext cx="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16</xdr:col>
      <xdr:colOff>104775</xdr:colOff>
      <xdr:row>12</xdr:row>
      <xdr:rowOff>152400</xdr:rowOff>
    </xdr:from>
    <xdr:ext cx="209550" cy="219075"/>
    <xdr:sp macro="" textlink="">
      <xdr:nvSpPr>
        <xdr:cNvPr id="12335" name="Text Box 47"/>
        <xdr:cNvSpPr txBox="1">
          <a:spLocks noChangeArrowheads="1"/>
        </xdr:cNvSpPr>
      </xdr:nvSpPr>
      <xdr:spPr bwMode="auto">
        <a:xfrm>
          <a:off x="3800475" y="2286000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0" tIns="22860" rIns="18288" bIns="0" anchor="b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2g</a:t>
          </a:r>
        </a:p>
      </xdr:txBody>
    </xdr:sp>
    <xdr:clientData/>
  </xdr:oneCellAnchor>
  <xdr:twoCellAnchor editAs="oneCell">
    <xdr:from>
      <xdr:col>27</xdr:col>
      <xdr:colOff>104775</xdr:colOff>
      <xdr:row>8</xdr:row>
      <xdr:rowOff>9525</xdr:rowOff>
    </xdr:from>
    <xdr:to>
      <xdr:col>28</xdr:col>
      <xdr:colOff>104775</xdr:colOff>
      <xdr:row>9</xdr:row>
      <xdr:rowOff>0</xdr:rowOff>
    </xdr:to>
    <xdr:sp macro="" textlink="">
      <xdr:nvSpPr>
        <xdr:cNvPr id="12336" name="Text Box 48"/>
        <xdr:cNvSpPr txBox="1">
          <a:spLocks noChangeArrowheads="1"/>
        </xdr:cNvSpPr>
      </xdr:nvSpPr>
      <xdr:spPr bwMode="auto">
        <a:xfrm>
          <a:off x="6267450" y="138112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20</xdr:col>
      <xdr:colOff>9525</xdr:colOff>
      <xdr:row>9</xdr:row>
      <xdr:rowOff>142875</xdr:rowOff>
    </xdr:from>
    <xdr:to>
      <xdr:col>25</xdr:col>
      <xdr:colOff>19050</xdr:colOff>
      <xdr:row>22</xdr:row>
      <xdr:rowOff>28575</xdr:rowOff>
    </xdr:to>
    <xdr:grpSp>
      <xdr:nvGrpSpPr>
        <xdr:cNvPr id="12337" name="Group 49"/>
        <xdr:cNvGrpSpPr>
          <a:grpSpLocks/>
        </xdr:cNvGrpSpPr>
      </xdr:nvGrpSpPr>
      <xdr:grpSpPr bwMode="auto">
        <a:xfrm>
          <a:off x="4286250" y="1704975"/>
          <a:ext cx="1323975" cy="2362200"/>
          <a:chOff x="386" y="146"/>
          <a:chExt cx="163" cy="202"/>
        </a:xfrm>
      </xdr:grpSpPr>
      <xdr:sp macro="" textlink="">
        <xdr:nvSpPr>
          <xdr:cNvPr id="12338" name="Line 50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39" name="Line 51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40" name="Line 52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41" name="Line 53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47625</xdr:colOff>
      <xdr:row>10</xdr:row>
      <xdr:rowOff>114300</xdr:rowOff>
    </xdr:from>
    <xdr:to>
      <xdr:col>25</xdr:col>
      <xdr:colOff>219075</xdr:colOff>
      <xdr:row>10</xdr:row>
      <xdr:rowOff>114300</xdr:rowOff>
    </xdr:to>
    <xdr:sp macro="" textlink="">
      <xdr:nvSpPr>
        <xdr:cNvPr id="12342" name="Line 54"/>
        <xdr:cNvSpPr>
          <a:spLocks noChangeShapeType="1"/>
        </xdr:cNvSpPr>
      </xdr:nvSpPr>
      <xdr:spPr bwMode="auto">
        <a:xfrm>
          <a:off x="5638800" y="18669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38100</xdr:colOff>
      <xdr:row>10</xdr:row>
      <xdr:rowOff>104775</xdr:rowOff>
    </xdr:from>
    <xdr:to>
      <xdr:col>25</xdr:col>
      <xdr:colOff>209550</xdr:colOff>
      <xdr:row>10</xdr:row>
      <xdr:rowOff>104775</xdr:rowOff>
    </xdr:to>
    <xdr:sp macro="" textlink="">
      <xdr:nvSpPr>
        <xdr:cNvPr id="12343" name="Line 55"/>
        <xdr:cNvSpPr>
          <a:spLocks noChangeShapeType="1"/>
        </xdr:cNvSpPr>
      </xdr:nvSpPr>
      <xdr:spPr bwMode="auto">
        <a:xfrm>
          <a:off x="5629275" y="18573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28575</xdr:colOff>
      <xdr:row>10</xdr:row>
      <xdr:rowOff>104775</xdr:rowOff>
    </xdr:from>
    <xdr:to>
      <xdr:col>25</xdr:col>
      <xdr:colOff>180975</xdr:colOff>
      <xdr:row>10</xdr:row>
      <xdr:rowOff>104775</xdr:rowOff>
    </xdr:to>
    <xdr:sp macro="" textlink="">
      <xdr:nvSpPr>
        <xdr:cNvPr id="12344" name="Line 56"/>
        <xdr:cNvSpPr>
          <a:spLocks noChangeShapeType="1"/>
        </xdr:cNvSpPr>
      </xdr:nvSpPr>
      <xdr:spPr bwMode="auto">
        <a:xfrm>
          <a:off x="5619750" y="1857375"/>
          <a:ext cx="152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38100</xdr:colOff>
      <xdr:row>10</xdr:row>
      <xdr:rowOff>104775</xdr:rowOff>
    </xdr:from>
    <xdr:to>
      <xdr:col>25</xdr:col>
      <xdr:colOff>276225</xdr:colOff>
      <xdr:row>10</xdr:row>
      <xdr:rowOff>104775</xdr:rowOff>
    </xdr:to>
    <xdr:sp macro="" textlink="">
      <xdr:nvSpPr>
        <xdr:cNvPr id="12345" name="Line 57"/>
        <xdr:cNvSpPr>
          <a:spLocks noChangeShapeType="1"/>
        </xdr:cNvSpPr>
      </xdr:nvSpPr>
      <xdr:spPr bwMode="auto">
        <a:xfrm>
          <a:off x="5629275" y="1857375"/>
          <a:ext cx="2381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161925</xdr:colOff>
      <xdr:row>21</xdr:row>
      <xdr:rowOff>85725</xdr:rowOff>
    </xdr:from>
    <xdr:to>
      <xdr:col>29</xdr:col>
      <xdr:colOff>38100</xdr:colOff>
      <xdr:row>21</xdr:row>
      <xdr:rowOff>85725</xdr:rowOff>
    </xdr:to>
    <xdr:sp macro="" textlink="">
      <xdr:nvSpPr>
        <xdr:cNvPr id="12346" name="Line 58"/>
        <xdr:cNvSpPr>
          <a:spLocks noChangeShapeType="1"/>
        </xdr:cNvSpPr>
      </xdr:nvSpPr>
      <xdr:spPr bwMode="auto">
        <a:xfrm>
          <a:off x="6610350" y="3933825"/>
          <a:ext cx="16192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171450</xdr:colOff>
      <xdr:row>10</xdr:row>
      <xdr:rowOff>104775</xdr:rowOff>
    </xdr:from>
    <xdr:to>
      <xdr:col>29</xdr:col>
      <xdr:colOff>38100</xdr:colOff>
      <xdr:row>10</xdr:row>
      <xdr:rowOff>104775</xdr:rowOff>
    </xdr:to>
    <xdr:sp macro="" textlink="">
      <xdr:nvSpPr>
        <xdr:cNvPr id="12347" name="Line 59"/>
        <xdr:cNvSpPr>
          <a:spLocks noChangeShapeType="1"/>
        </xdr:cNvSpPr>
      </xdr:nvSpPr>
      <xdr:spPr bwMode="auto">
        <a:xfrm>
          <a:off x="6619875" y="1857375"/>
          <a:ext cx="15240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152400</xdr:colOff>
      <xdr:row>7</xdr:row>
      <xdr:rowOff>114300</xdr:rowOff>
    </xdr:from>
    <xdr:to>
      <xdr:col>24</xdr:col>
      <xdr:colOff>152400</xdr:colOff>
      <xdr:row>22</xdr:row>
      <xdr:rowOff>123825</xdr:rowOff>
    </xdr:to>
    <xdr:sp macro="" textlink="">
      <xdr:nvSpPr>
        <xdr:cNvPr id="12348" name="Line 60"/>
        <xdr:cNvSpPr>
          <a:spLocks noChangeShapeType="1"/>
        </xdr:cNvSpPr>
      </xdr:nvSpPr>
      <xdr:spPr bwMode="auto">
        <a:xfrm>
          <a:off x="5457825" y="1295400"/>
          <a:ext cx="0" cy="28670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180975</xdr:colOff>
      <xdr:row>8</xdr:row>
      <xdr:rowOff>161925</xdr:rowOff>
    </xdr:from>
    <xdr:to>
      <xdr:col>29</xdr:col>
      <xdr:colOff>66675</xdr:colOff>
      <xdr:row>9</xdr:row>
      <xdr:rowOff>161925</xdr:rowOff>
    </xdr:to>
    <xdr:sp macro="" textlink="">
      <xdr:nvSpPr>
        <xdr:cNvPr id="12349" name="Line 61"/>
        <xdr:cNvSpPr>
          <a:spLocks noChangeShapeType="1"/>
        </xdr:cNvSpPr>
      </xdr:nvSpPr>
      <xdr:spPr bwMode="auto">
        <a:xfrm flipV="1">
          <a:off x="6629400" y="15335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38100</xdr:rowOff>
    </xdr:from>
    <xdr:to>
      <xdr:col>29</xdr:col>
      <xdr:colOff>66675</xdr:colOff>
      <xdr:row>10</xdr:row>
      <xdr:rowOff>38100</xdr:rowOff>
    </xdr:to>
    <xdr:sp macro="" textlink="">
      <xdr:nvSpPr>
        <xdr:cNvPr id="12350" name="Line 62"/>
        <xdr:cNvSpPr>
          <a:spLocks noChangeShapeType="1"/>
        </xdr:cNvSpPr>
      </xdr:nvSpPr>
      <xdr:spPr bwMode="auto">
        <a:xfrm flipV="1">
          <a:off x="6629400" y="16002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104775</xdr:rowOff>
    </xdr:from>
    <xdr:to>
      <xdr:col>29</xdr:col>
      <xdr:colOff>66675</xdr:colOff>
      <xdr:row>10</xdr:row>
      <xdr:rowOff>104775</xdr:rowOff>
    </xdr:to>
    <xdr:sp macro="" textlink="">
      <xdr:nvSpPr>
        <xdr:cNvPr id="12351" name="Line 63"/>
        <xdr:cNvSpPr>
          <a:spLocks noChangeShapeType="1"/>
        </xdr:cNvSpPr>
      </xdr:nvSpPr>
      <xdr:spPr bwMode="auto">
        <a:xfrm flipV="1">
          <a:off x="6629400" y="16668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8</xdr:row>
      <xdr:rowOff>95250</xdr:rowOff>
    </xdr:from>
    <xdr:to>
      <xdr:col>29</xdr:col>
      <xdr:colOff>66675</xdr:colOff>
      <xdr:row>9</xdr:row>
      <xdr:rowOff>95250</xdr:rowOff>
    </xdr:to>
    <xdr:sp macro="" textlink="">
      <xdr:nvSpPr>
        <xdr:cNvPr id="12352" name="Line 64"/>
        <xdr:cNvSpPr>
          <a:spLocks noChangeShapeType="1"/>
        </xdr:cNvSpPr>
      </xdr:nvSpPr>
      <xdr:spPr bwMode="auto">
        <a:xfrm flipV="1">
          <a:off x="6629400" y="14668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47625</xdr:rowOff>
    </xdr:from>
    <xdr:to>
      <xdr:col>29</xdr:col>
      <xdr:colOff>66675</xdr:colOff>
      <xdr:row>11</xdr:row>
      <xdr:rowOff>47625</xdr:rowOff>
    </xdr:to>
    <xdr:sp macro="" textlink="">
      <xdr:nvSpPr>
        <xdr:cNvPr id="12353" name="Line 65"/>
        <xdr:cNvSpPr>
          <a:spLocks noChangeShapeType="1"/>
        </xdr:cNvSpPr>
      </xdr:nvSpPr>
      <xdr:spPr bwMode="auto">
        <a:xfrm flipV="1">
          <a:off x="6629400" y="18002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114300</xdr:rowOff>
    </xdr:from>
    <xdr:to>
      <xdr:col>29</xdr:col>
      <xdr:colOff>66675</xdr:colOff>
      <xdr:row>11</xdr:row>
      <xdr:rowOff>114300</xdr:rowOff>
    </xdr:to>
    <xdr:sp macro="" textlink="">
      <xdr:nvSpPr>
        <xdr:cNvPr id="12354" name="Line 66"/>
        <xdr:cNvSpPr>
          <a:spLocks noChangeShapeType="1"/>
        </xdr:cNvSpPr>
      </xdr:nvSpPr>
      <xdr:spPr bwMode="auto">
        <a:xfrm flipV="1">
          <a:off x="6629400" y="18669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180975</xdr:rowOff>
    </xdr:from>
    <xdr:to>
      <xdr:col>29</xdr:col>
      <xdr:colOff>66675</xdr:colOff>
      <xdr:row>11</xdr:row>
      <xdr:rowOff>180975</xdr:rowOff>
    </xdr:to>
    <xdr:sp macro="" textlink="">
      <xdr:nvSpPr>
        <xdr:cNvPr id="12355" name="Line 67"/>
        <xdr:cNvSpPr>
          <a:spLocks noChangeShapeType="1"/>
        </xdr:cNvSpPr>
      </xdr:nvSpPr>
      <xdr:spPr bwMode="auto">
        <a:xfrm flipV="1">
          <a:off x="6629400" y="19335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171450</xdr:rowOff>
    </xdr:from>
    <xdr:to>
      <xdr:col>29</xdr:col>
      <xdr:colOff>66675</xdr:colOff>
      <xdr:row>10</xdr:row>
      <xdr:rowOff>171450</xdr:rowOff>
    </xdr:to>
    <xdr:sp macro="" textlink="">
      <xdr:nvSpPr>
        <xdr:cNvPr id="12356" name="Line 68"/>
        <xdr:cNvSpPr>
          <a:spLocks noChangeShapeType="1"/>
        </xdr:cNvSpPr>
      </xdr:nvSpPr>
      <xdr:spPr bwMode="auto">
        <a:xfrm flipV="1">
          <a:off x="6629400" y="17335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161925</xdr:rowOff>
    </xdr:from>
    <xdr:to>
      <xdr:col>29</xdr:col>
      <xdr:colOff>66675</xdr:colOff>
      <xdr:row>16</xdr:row>
      <xdr:rowOff>161925</xdr:rowOff>
    </xdr:to>
    <xdr:sp macro="" textlink="">
      <xdr:nvSpPr>
        <xdr:cNvPr id="12357" name="Line 69"/>
        <xdr:cNvSpPr>
          <a:spLocks noChangeShapeType="1"/>
        </xdr:cNvSpPr>
      </xdr:nvSpPr>
      <xdr:spPr bwMode="auto">
        <a:xfrm flipV="1">
          <a:off x="6629400" y="28670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38100</xdr:rowOff>
    </xdr:from>
    <xdr:to>
      <xdr:col>29</xdr:col>
      <xdr:colOff>66675</xdr:colOff>
      <xdr:row>17</xdr:row>
      <xdr:rowOff>38100</xdr:rowOff>
    </xdr:to>
    <xdr:sp macro="" textlink="">
      <xdr:nvSpPr>
        <xdr:cNvPr id="12358" name="Line 70"/>
        <xdr:cNvSpPr>
          <a:spLocks noChangeShapeType="1"/>
        </xdr:cNvSpPr>
      </xdr:nvSpPr>
      <xdr:spPr bwMode="auto">
        <a:xfrm flipV="1">
          <a:off x="6629400" y="29337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104775</xdr:rowOff>
    </xdr:from>
    <xdr:to>
      <xdr:col>29</xdr:col>
      <xdr:colOff>66675</xdr:colOff>
      <xdr:row>17</xdr:row>
      <xdr:rowOff>104775</xdr:rowOff>
    </xdr:to>
    <xdr:sp macro="" textlink="">
      <xdr:nvSpPr>
        <xdr:cNvPr id="12359" name="Line 71"/>
        <xdr:cNvSpPr>
          <a:spLocks noChangeShapeType="1"/>
        </xdr:cNvSpPr>
      </xdr:nvSpPr>
      <xdr:spPr bwMode="auto">
        <a:xfrm flipV="1">
          <a:off x="6629400" y="30003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95250</xdr:rowOff>
    </xdr:from>
    <xdr:to>
      <xdr:col>29</xdr:col>
      <xdr:colOff>66675</xdr:colOff>
      <xdr:row>16</xdr:row>
      <xdr:rowOff>95250</xdr:rowOff>
    </xdr:to>
    <xdr:sp macro="" textlink="">
      <xdr:nvSpPr>
        <xdr:cNvPr id="12360" name="Line 72"/>
        <xdr:cNvSpPr>
          <a:spLocks noChangeShapeType="1"/>
        </xdr:cNvSpPr>
      </xdr:nvSpPr>
      <xdr:spPr bwMode="auto">
        <a:xfrm flipV="1">
          <a:off x="6629400" y="28003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29</xdr:col>
      <xdr:colOff>0</xdr:colOff>
      <xdr:row>8</xdr:row>
      <xdr:rowOff>85725</xdr:rowOff>
    </xdr:to>
    <xdr:sp macro="" textlink="">
      <xdr:nvSpPr>
        <xdr:cNvPr id="12361" name="Line 73"/>
        <xdr:cNvSpPr>
          <a:spLocks noChangeShapeType="1"/>
        </xdr:cNvSpPr>
      </xdr:nvSpPr>
      <xdr:spPr bwMode="auto">
        <a:xfrm flipV="1">
          <a:off x="6629400" y="1343025"/>
          <a:ext cx="104775" cy="1143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171450</xdr:rowOff>
    </xdr:from>
    <xdr:to>
      <xdr:col>29</xdr:col>
      <xdr:colOff>47625</xdr:colOff>
      <xdr:row>8</xdr:row>
      <xdr:rowOff>152400</xdr:rowOff>
    </xdr:to>
    <xdr:sp macro="" textlink="">
      <xdr:nvSpPr>
        <xdr:cNvPr id="12362" name="Line 74"/>
        <xdr:cNvSpPr>
          <a:spLocks noChangeShapeType="1"/>
        </xdr:cNvSpPr>
      </xdr:nvSpPr>
      <xdr:spPr bwMode="auto">
        <a:xfrm flipV="1">
          <a:off x="6629400" y="1352550"/>
          <a:ext cx="152400" cy="171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8</xdr:row>
      <xdr:rowOff>28575</xdr:rowOff>
    </xdr:from>
    <xdr:to>
      <xdr:col>29</xdr:col>
      <xdr:colOff>66675</xdr:colOff>
      <xdr:row>9</xdr:row>
      <xdr:rowOff>28575</xdr:rowOff>
    </xdr:to>
    <xdr:sp macro="" textlink="">
      <xdr:nvSpPr>
        <xdr:cNvPr id="12363" name="Line 75"/>
        <xdr:cNvSpPr>
          <a:spLocks noChangeShapeType="1"/>
        </xdr:cNvSpPr>
      </xdr:nvSpPr>
      <xdr:spPr bwMode="auto">
        <a:xfrm flipV="1">
          <a:off x="6629400" y="14001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28</xdr:col>
      <xdr:colOff>228600</xdr:colOff>
      <xdr:row>8</xdr:row>
      <xdr:rowOff>19050</xdr:rowOff>
    </xdr:to>
    <xdr:sp macro="" textlink="">
      <xdr:nvSpPr>
        <xdr:cNvPr id="12364" name="Line 76"/>
        <xdr:cNvSpPr>
          <a:spLocks noChangeShapeType="1"/>
        </xdr:cNvSpPr>
      </xdr:nvSpPr>
      <xdr:spPr bwMode="auto">
        <a:xfrm flipV="1">
          <a:off x="6629400" y="1343025"/>
          <a:ext cx="47625" cy="476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85725</xdr:rowOff>
    </xdr:from>
    <xdr:to>
      <xdr:col>29</xdr:col>
      <xdr:colOff>66675</xdr:colOff>
      <xdr:row>15</xdr:row>
      <xdr:rowOff>85725</xdr:rowOff>
    </xdr:to>
    <xdr:sp macro="" textlink="">
      <xdr:nvSpPr>
        <xdr:cNvPr id="12365" name="Line 77"/>
        <xdr:cNvSpPr>
          <a:spLocks noChangeShapeType="1"/>
        </xdr:cNvSpPr>
      </xdr:nvSpPr>
      <xdr:spPr bwMode="auto">
        <a:xfrm flipV="1">
          <a:off x="6629400" y="26003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152400</xdr:rowOff>
    </xdr:from>
    <xdr:to>
      <xdr:col>29</xdr:col>
      <xdr:colOff>66675</xdr:colOff>
      <xdr:row>15</xdr:row>
      <xdr:rowOff>152400</xdr:rowOff>
    </xdr:to>
    <xdr:sp macro="" textlink="">
      <xdr:nvSpPr>
        <xdr:cNvPr id="12366" name="Line 78"/>
        <xdr:cNvSpPr>
          <a:spLocks noChangeShapeType="1"/>
        </xdr:cNvSpPr>
      </xdr:nvSpPr>
      <xdr:spPr bwMode="auto">
        <a:xfrm flipV="1">
          <a:off x="6629400" y="26670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28575</xdr:rowOff>
    </xdr:from>
    <xdr:to>
      <xdr:col>29</xdr:col>
      <xdr:colOff>66675</xdr:colOff>
      <xdr:row>16</xdr:row>
      <xdr:rowOff>28575</xdr:rowOff>
    </xdr:to>
    <xdr:sp macro="" textlink="">
      <xdr:nvSpPr>
        <xdr:cNvPr id="12367" name="Line 79"/>
        <xdr:cNvSpPr>
          <a:spLocks noChangeShapeType="1"/>
        </xdr:cNvSpPr>
      </xdr:nvSpPr>
      <xdr:spPr bwMode="auto">
        <a:xfrm flipV="1">
          <a:off x="6629400" y="27336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19050</xdr:rowOff>
    </xdr:from>
    <xdr:to>
      <xdr:col>29</xdr:col>
      <xdr:colOff>66675</xdr:colOff>
      <xdr:row>15</xdr:row>
      <xdr:rowOff>19050</xdr:rowOff>
    </xdr:to>
    <xdr:sp macro="" textlink="">
      <xdr:nvSpPr>
        <xdr:cNvPr id="12368" name="Line 80"/>
        <xdr:cNvSpPr>
          <a:spLocks noChangeShapeType="1"/>
        </xdr:cNvSpPr>
      </xdr:nvSpPr>
      <xdr:spPr bwMode="auto">
        <a:xfrm flipV="1">
          <a:off x="6629400" y="25336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18</xdr:row>
      <xdr:rowOff>123825</xdr:rowOff>
    </xdr:from>
    <xdr:to>
      <xdr:col>29</xdr:col>
      <xdr:colOff>66675</xdr:colOff>
      <xdr:row>19</xdr:row>
      <xdr:rowOff>123825</xdr:rowOff>
    </xdr:to>
    <xdr:sp macro="" textlink="">
      <xdr:nvSpPr>
        <xdr:cNvPr id="12369" name="Line 81"/>
        <xdr:cNvSpPr>
          <a:spLocks noChangeShapeType="1"/>
        </xdr:cNvSpPr>
      </xdr:nvSpPr>
      <xdr:spPr bwMode="auto">
        <a:xfrm flipV="1">
          <a:off x="6629400" y="34004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0</xdr:rowOff>
    </xdr:from>
    <xdr:to>
      <xdr:col>29</xdr:col>
      <xdr:colOff>66675</xdr:colOff>
      <xdr:row>20</xdr:row>
      <xdr:rowOff>0</xdr:rowOff>
    </xdr:to>
    <xdr:sp macro="" textlink="">
      <xdr:nvSpPr>
        <xdr:cNvPr id="12370" name="Line 82"/>
        <xdr:cNvSpPr>
          <a:spLocks noChangeShapeType="1"/>
        </xdr:cNvSpPr>
      </xdr:nvSpPr>
      <xdr:spPr bwMode="auto">
        <a:xfrm flipV="1">
          <a:off x="6629400" y="34671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66675</xdr:rowOff>
    </xdr:from>
    <xdr:to>
      <xdr:col>29</xdr:col>
      <xdr:colOff>66675</xdr:colOff>
      <xdr:row>20</xdr:row>
      <xdr:rowOff>66675</xdr:rowOff>
    </xdr:to>
    <xdr:sp macro="" textlink="">
      <xdr:nvSpPr>
        <xdr:cNvPr id="12371" name="Line 83"/>
        <xdr:cNvSpPr>
          <a:spLocks noChangeShapeType="1"/>
        </xdr:cNvSpPr>
      </xdr:nvSpPr>
      <xdr:spPr bwMode="auto">
        <a:xfrm flipV="1">
          <a:off x="6629400" y="35337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18</xdr:row>
      <xdr:rowOff>57150</xdr:rowOff>
    </xdr:from>
    <xdr:to>
      <xdr:col>29</xdr:col>
      <xdr:colOff>66675</xdr:colOff>
      <xdr:row>19</xdr:row>
      <xdr:rowOff>57150</xdr:rowOff>
    </xdr:to>
    <xdr:sp macro="" textlink="">
      <xdr:nvSpPr>
        <xdr:cNvPr id="12372" name="Line 84"/>
        <xdr:cNvSpPr>
          <a:spLocks noChangeShapeType="1"/>
        </xdr:cNvSpPr>
      </xdr:nvSpPr>
      <xdr:spPr bwMode="auto">
        <a:xfrm flipV="1">
          <a:off x="6629400" y="33337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47625</xdr:rowOff>
    </xdr:from>
    <xdr:to>
      <xdr:col>29</xdr:col>
      <xdr:colOff>66675</xdr:colOff>
      <xdr:row>18</xdr:row>
      <xdr:rowOff>47625</xdr:rowOff>
    </xdr:to>
    <xdr:sp macro="" textlink="">
      <xdr:nvSpPr>
        <xdr:cNvPr id="12373" name="Line 85"/>
        <xdr:cNvSpPr>
          <a:spLocks noChangeShapeType="1"/>
        </xdr:cNvSpPr>
      </xdr:nvSpPr>
      <xdr:spPr bwMode="auto">
        <a:xfrm flipV="1">
          <a:off x="6629400" y="31337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114300</xdr:rowOff>
    </xdr:from>
    <xdr:to>
      <xdr:col>29</xdr:col>
      <xdr:colOff>66675</xdr:colOff>
      <xdr:row>18</xdr:row>
      <xdr:rowOff>114300</xdr:rowOff>
    </xdr:to>
    <xdr:sp macro="" textlink="">
      <xdr:nvSpPr>
        <xdr:cNvPr id="12374" name="Line 86"/>
        <xdr:cNvSpPr>
          <a:spLocks noChangeShapeType="1"/>
        </xdr:cNvSpPr>
      </xdr:nvSpPr>
      <xdr:spPr bwMode="auto">
        <a:xfrm flipV="1">
          <a:off x="6629400" y="32004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180975</xdr:rowOff>
    </xdr:from>
    <xdr:to>
      <xdr:col>29</xdr:col>
      <xdr:colOff>66675</xdr:colOff>
      <xdr:row>18</xdr:row>
      <xdr:rowOff>180975</xdr:rowOff>
    </xdr:to>
    <xdr:sp macro="" textlink="">
      <xdr:nvSpPr>
        <xdr:cNvPr id="12375" name="Line 87"/>
        <xdr:cNvSpPr>
          <a:spLocks noChangeShapeType="1"/>
        </xdr:cNvSpPr>
      </xdr:nvSpPr>
      <xdr:spPr bwMode="auto">
        <a:xfrm flipV="1">
          <a:off x="6629400" y="32670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171450</xdr:rowOff>
    </xdr:from>
    <xdr:to>
      <xdr:col>29</xdr:col>
      <xdr:colOff>66675</xdr:colOff>
      <xdr:row>17</xdr:row>
      <xdr:rowOff>171450</xdr:rowOff>
    </xdr:to>
    <xdr:sp macro="" textlink="">
      <xdr:nvSpPr>
        <xdr:cNvPr id="12376" name="Line 88"/>
        <xdr:cNvSpPr>
          <a:spLocks noChangeShapeType="1"/>
        </xdr:cNvSpPr>
      </xdr:nvSpPr>
      <xdr:spPr bwMode="auto">
        <a:xfrm flipV="1">
          <a:off x="6629400" y="30670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85725</xdr:rowOff>
    </xdr:from>
    <xdr:to>
      <xdr:col>29</xdr:col>
      <xdr:colOff>66675</xdr:colOff>
      <xdr:row>22</xdr:row>
      <xdr:rowOff>85725</xdr:rowOff>
    </xdr:to>
    <xdr:sp macro="" textlink="">
      <xdr:nvSpPr>
        <xdr:cNvPr id="12377" name="Line 89"/>
        <xdr:cNvSpPr>
          <a:spLocks noChangeShapeType="1"/>
        </xdr:cNvSpPr>
      </xdr:nvSpPr>
      <xdr:spPr bwMode="auto">
        <a:xfrm flipV="1">
          <a:off x="6629400" y="39338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152400</xdr:rowOff>
    </xdr:from>
    <xdr:to>
      <xdr:col>29</xdr:col>
      <xdr:colOff>66675</xdr:colOff>
      <xdr:row>22</xdr:row>
      <xdr:rowOff>152400</xdr:rowOff>
    </xdr:to>
    <xdr:sp macro="" textlink="">
      <xdr:nvSpPr>
        <xdr:cNvPr id="12378" name="Line 90"/>
        <xdr:cNvSpPr>
          <a:spLocks noChangeShapeType="1"/>
        </xdr:cNvSpPr>
      </xdr:nvSpPr>
      <xdr:spPr bwMode="auto">
        <a:xfrm flipV="1">
          <a:off x="6629400" y="40005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28575</xdr:rowOff>
    </xdr:from>
    <xdr:to>
      <xdr:col>29</xdr:col>
      <xdr:colOff>66675</xdr:colOff>
      <xdr:row>23</xdr:row>
      <xdr:rowOff>28575</xdr:rowOff>
    </xdr:to>
    <xdr:sp macro="" textlink="">
      <xdr:nvSpPr>
        <xdr:cNvPr id="12379" name="Line 91"/>
        <xdr:cNvSpPr>
          <a:spLocks noChangeShapeType="1"/>
        </xdr:cNvSpPr>
      </xdr:nvSpPr>
      <xdr:spPr bwMode="auto">
        <a:xfrm flipV="1">
          <a:off x="6629400" y="40671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19050</xdr:rowOff>
    </xdr:from>
    <xdr:to>
      <xdr:col>29</xdr:col>
      <xdr:colOff>66675</xdr:colOff>
      <xdr:row>22</xdr:row>
      <xdr:rowOff>19050</xdr:rowOff>
    </xdr:to>
    <xdr:sp macro="" textlink="">
      <xdr:nvSpPr>
        <xdr:cNvPr id="12380" name="Line 92"/>
        <xdr:cNvSpPr>
          <a:spLocks noChangeShapeType="1"/>
        </xdr:cNvSpPr>
      </xdr:nvSpPr>
      <xdr:spPr bwMode="auto">
        <a:xfrm flipV="1">
          <a:off x="6629400" y="38671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9525</xdr:rowOff>
    </xdr:from>
    <xdr:to>
      <xdr:col>29</xdr:col>
      <xdr:colOff>66675</xdr:colOff>
      <xdr:row>21</xdr:row>
      <xdr:rowOff>9525</xdr:rowOff>
    </xdr:to>
    <xdr:sp macro="" textlink="">
      <xdr:nvSpPr>
        <xdr:cNvPr id="12381" name="Line 93"/>
        <xdr:cNvSpPr>
          <a:spLocks noChangeShapeType="1"/>
        </xdr:cNvSpPr>
      </xdr:nvSpPr>
      <xdr:spPr bwMode="auto">
        <a:xfrm flipV="1">
          <a:off x="6629400" y="36671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76200</xdr:rowOff>
    </xdr:from>
    <xdr:to>
      <xdr:col>29</xdr:col>
      <xdr:colOff>66675</xdr:colOff>
      <xdr:row>21</xdr:row>
      <xdr:rowOff>66675</xdr:rowOff>
    </xdr:to>
    <xdr:sp macro="" textlink="">
      <xdr:nvSpPr>
        <xdr:cNvPr id="12382" name="Line 94"/>
        <xdr:cNvSpPr>
          <a:spLocks noChangeShapeType="1"/>
        </xdr:cNvSpPr>
      </xdr:nvSpPr>
      <xdr:spPr bwMode="auto">
        <a:xfrm flipV="1">
          <a:off x="6629400" y="3733800"/>
          <a:ext cx="171450" cy="180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142875</xdr:rowOff>
    </xdr:from>
    <xdr:to>
      <xdr:col>29</xdr:col>
      <xdr:colOff>66675</xdr:colOff>
      <xdr:row>21</xdr:row>
      <xdr:rowOff>142875</xdr:rowOff>
    </xdr:to>
    <xdr:sp macro="" textlink="">
      <xdr:nvSpPr>
        <xdr:cNvPr id="12383" name="Line 95"/>
        <xdr:cNvSpPr>
          <a:spLocks noChangeShapeType="1"/>
        </xdr:cNvSpPr>
      </xdr:nvSpPr>
      <xdr:spPr bwMode="auto">
        <a:xfrm flipV="1">
          <a:off x="6629400" y="38004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133350</xdr:rowOff>
    </xdr:from>
    <xdr:to>
      <xdr:col>29</xdr:col>
      <xdr:colOff>66675</xdr:colOff>
      <xdr:row>20</xdr:row>
      <xdr:rowOff>133350</xdr:rowOff>
    </xdr:to>
    <xdr:sp macro="" textlink="">
      <xdr:nvSpPr>
        <xdr:cNvPr id="12384" name="Line 96"/>
        <xdr:cNvSpPr>
          <a:spLocks noChangeShapeType="1"/>
        </xdr:cNvSpPr>
      </xdr:nvSpPr>
      <xdr:spPr bwMode="auto">
        <a:xfrm flipV="1">
          <a:off x="6629400" y="36004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19050</xdr:colOff>
      <xdr:row>23</xdr:row>
      <xdr:rowOff>171450</xdr:rowOff>
    </xdr:from>
    <xdr:to>
      <xdr:col>29</xdr:col>
      <xdr:colOff>66675</xdr:colOff>
      <xdr:row>24</xdr:row>
      <xdr:rowOff>28575</xdr:rowOff>
    </xdr:to>
    <xdr:sp macro="" textlink="">
      <xdr:nvSpPr>
        <xdr:cNvPr id="12385" name="Line 97"/>
        <xdr:cNvSpPr>
          <a:spLocks noChangeShapeType="1"/>
        </xdr:cNvSpPr>
      </xdr:nvSpPr>
      <xdr:spPr bwMode="auto">
        <a:xfrm flipV="1">
          <a:off x="6753225" y="4400550"/>
          <a:ext cx="47625" cy="476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161925</xdr:rowOff>
    </xdr:from>
    <xdr:to>
      <xdr:col>29</xdr:col>
      <xdr:colOff>66675</xdr:colOff>
      <xdr:row>23</xdr:row>
      <xdr:rowOff>161925</xdr:rowOff>
    </xdr:to>
    <xdr:sp macro="" textlink="">
      <xdr:nvSpPr>
        <xdr:cNvPr id="12386" name="Line 98"/>
        <xdr:cNvSpPr>
          <a:spLocks noChangeShapeType="1"/>
        </xdr:cNvSpPr>
      </xdr:nvSpPr>
      <xdr:spPr bwMode="auto">
        <a:xfrm flipV="1">
          <a:off x="6629400" y="42005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23</xdr:row>
      <xdr:rowOff>38100</xdr:rowOff>
    </xdr:from>
    <xdr:to>
      <xdr:col>29</xdr:col>
      <xdr:colOff>66675</xdr:colOff>
      <xdr:row>24</xdr:row>
      <xdr:rowOff>38100</xdr:rowOff>
    </xdr:to>
    <xdr:sp macro="" textlink="">
      <xdr:nvSpPr>
        <xdr:cNvPr id="12387" name="Line 99"/>
        <xdr:cNvSpPr>
          <a:spLocks noChangeShapeType="1"/>
        </xdr:cNvSpPr>
      </xdr:nvSpPr>
      <xdr:spPr bwMode="auto">
        <a:xfrm flipV="1">
          <a:off x="6629400" y="42672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257175</xdr:colOff>
      <xdr:row>23</xdr:row>
      <xdr:rowOff>104775</xdr:rowOff>
    </xdr:from>
    <xdr:to>
      <xdr:col>29</xdr:col>
      <xdr:colOff>66675</xdr:colOff>
      <xdr:row>24</xdr:row>
      <xdr:rowOff>19050</xdr:rowOff>
    </xdr:to>
    <xdr:sp macro="" textlink="">
      <xdr:nvSpPr>
        <xdr:cNvPr id="12388" name="Line 100"/>
        <xdr:cNvSpPr>
          <a:spLocks noChangeShapeType="1"/>
        </xdr:cNvSpPr>
      </xdr:nvSpPr>
      <xdr:spPr bwMode="auto">
        <a:xfrm flipV="1">
          <a:off x="6705600" y="4333875"/>
          <a:ext cx="95250" cy="1047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95250</xdr:rowOff>
    </xdr:from>
    <xdr:to>
      <xdr:col>29</xdr:col>
      <xdr:colOff>66675</xdr:colOff>
      <xdr:row>23</xdr:row>
      <xdr:rowOff>95250</xdr:rowOff>
    </xdr:to>
    <xdr:sp macro="" textlink="">
      <xdr:nvSpPr>
        <xdr:cNvPr id="12389" name="Line 101"/>
        <xdr:cNvSpPr>
          <a:spLocks noChangeShapeType="1"/>
        </xdr:cNvSpPr>
      </xdr:nvSpPr>
      <xdr:spPr bwMode="auto">
        <a:xfrm flipV="1">
          <a:off x="6629400" y="41338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9525</xdr:rowOff>
    </xdr:from>
    <xdr:to>
      <xdr:col>29</xdr:col>
      <xdr:colOff>66675</xdr:colOff>
      <xdr:row>14</xdr:row>
      <xdr:rowOff>9525</xdr:rowOff>
    </xdr:to>
    <xdr:sp macro="" textlink="">
      <xdr:nvSpPr>
        <xdr:cNvPr id="12390" name="Line 102"/>
        <xdr:cNvSpPr>
          <a:spLocks noChangeShapeType="1"/>
        </xdr:cNvSpPr>
      </xdr:nvSpPr>
      <xdr:spPr bwMode="auto">
        <a:xfrm flipV="1">
          <a:off x="6629400" y="23336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76200</xdr:rowOff>
    </xdr:from>
    <xdr:to>
      <xdr:col>29</xdr:col>
      <xdr:colOff>66675</xdr:colOff>
      <xdr:row>14</xdr:row>
      <xdr:rowOff>76200</xdr:rowOff>
    </xdr:to>
    <xdr:sp macro="" textlink="">
      <xdr:nvSpPr>
        <xdr:cNvPr id="12391" name="Line 103"/>
        <xdr:cNvSpPr>
          <a:spLocks noChangeShapeType="1"/>
        </xdr:cNvSpPr>
      </xdr:nvSpPr>
      <xdr:spPr bwMode="auto">
        <a:xfrm flipV="1">
          <a:off x="6629400" y="24003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142875</xdr:rowOff>
    </xdr:from>
    <xdr:to>
      <xdr:col>29</xdr:col>
      <xdr:colOff>66675</xdr:colOff>
      <xdr:row>14</xdr:row>
      <xdr:rowOff>142875</xdr:rowOff>
    </xdr:to>
    <xdr:sp macro="" textlink="">
      <xdr:nvSpPr>
        <xdr:cNvPr id="12392" name="Line 104"/>
        <xdr:cNvSpPr>
          <a:spLocks noChangeShapeType="1"/>
        </xdr:cNvSpPr>
      </xdr:nvSpPr>
      <xdr:spPr bwMode="auto">
        <a:xfrm flipV="1">
          <a:off x="6629400" y="24669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133350</xdr:rowOff>
    </xdr:from>
    <xdr:to>
      <xdr:col>29</xdr:col>
      <xdr:colOff>66675</xdr:colOff>
      <xdr:row>13</xdr:row>
      <xdr:rowOff>133350</xdr:rowOff>
    </xdr:to>
    <xdr:sp macro="" textlink="">
      <xdr:nvSpPr>
        <xdr:cNvPr id="12393" name="Line 105"/>
        <xdr:cNvSpPr>
          <a:spLocks noChangeShapeType="1"/>
        </xdr:cNvSpPr>
      </xdr:nvSpPr>
      <xdr:spPr bwMode="auto">
        <a:xfrm flipV="1">
          <a:off x="6629400" y="22669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11</xdr:row>
      <xdr:rowOff>123825</xdr:rowOff>
    </xdr:from>
    <xdr:to>
      <xdr:col>29</xdr:col>
      <xdr:colOff>66675</xdr:colOff>
      <xdr:row>12</xdr:row>
      <xdr:rowOff>123825</xdr:rowOff>
    </xdr:to>
    <xdr:sp macro="" textlink="">
      <xdr:nvSpPr>
        <xdr:cNvPr id="12394" name="Line 106"/>
        <xdr:cNvSpPr>
          <a:spLocks noChangeShapeType="1"/>
        </xdr:cNvSpPr>
      </xdr:nvSpPr>
      <xdr:spPr bwMode="auto">
        <a:xfrm flipV="1">
          <a:off x="6629400" y="20669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0</xdr:rowOff>
    </xdr:from>
    <xdr:to>
      <xdr:col>29</xdr:col>
      <xdr:colOff>66675</xdr:colOff>
      <xdr:row>13</xdr:row>
      <xdr:rowOff>0</xdr:rowOff>
    </xdr:to>
    <xdr:sp macro="" textlink="">
      <xdr:nvSpPr>
        <xdr:cNvPr id="12395" name="Line 107"/>
        <xdr:cNvSpPr>
          <a:spLocks noChangeShapeType="1"/>
        </xdr:cNvSpPr>
      </xdr:nvSpPr>
      <xdr:spPr bwMode="auto">
        <a:xfrm flipV="1">
          <a:off x="6629400" y="21336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66675</xdr:rowOff>
    </xdr:from>
    <xdr:to>
      <xdr:col>29</xdr:col>
      <xdr:colOff>66675</xdr:colOff>
      <xdr:row>13</xdr:row>
      <xdr:rowOff>66675</xdr:rowOff>
    </xdr:to>
    <xdr:sp macro="" textlink="">
      <xdr:nvSpPr>
        <xdr:cNvPr id="12396" name="Line 108"/>
        <xdr:cNvSpPr>
          <a:spLocks noChangeShapeType="1"/>
        </xdr:cNvSpPr>
      </xdr:nvSpPr>
      <xdr:spPr bwMode="auto">
        <a:xfrm flipV="1">
          <a:off x="6629400" y="22002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11</xdr:row>
      <xdr:rowOff>57150</xdr:rowOff>
    </xdr:from>
    <xdr:to>
      <xdr:col>29</xdr:col>
      <xdr:colOff>66675</xdr:colOff>
      <xdr:row>12</xdr:row>
      <xdr:rowOff>57150</xdr:rowOff>
    </xdr:to>
    <xdr:sp macro="" textlink="">
      <xdr:nvSpPr>
        <xdr:cNvPr id="12397" name="Line 109"/>
        <xdr:cNvSpPr>
          <a:spLocks noChangeShapeType="1"/>
        </xdr:cNvSpPr>
      </xdr:nvSpPr>
      <xdr:spPr bwMode="auto">
        <a:xfrm flipV="1">
          <a:off x="6629400" y="20002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209550</xdr:colOff>
      <xdr:row>15</xdr:row>
      <xdr:rowOff>161925</xdr:rowOff>
    </xdr:from>
    <xdr:to>
      <xdr:col>23</xdr:col>
      <xdr:colOff>257175</xdr:colOff>
      <xdr:row>15</xdr:row>
      <xdr:rowOff>161925</xdr:rowOff>
    </xdr:to>
    <xdr:sp macro="" textlink="">
      <xdr:nvSpPr>
        <xdr:cNvPr id="12398" name="Line 110"/>
        <xdr:cNvSpPr>
          <a:spLocks noChangeShapeType="1"/>
        </xdr:cNvSpPr>
      </xdr:nvSpPr>
      <xdr:spPr bwMode="auto">
        <a:xfrm>
          <a:off x="4943475" y="2867025"/>
          <a:ext cx="3333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23</xdr:col>
      <xdr:colOff>247650</xdr:colOff>
      <xdr:row>15</xdr:row>
      <xdr:rowOff>76200</xdr:rowOff>
    </xdr:from>
    <xdr:ext cx="209550" cy="342900"/>
    <xdr:sp macro="" textlink="">
      <xdr:nvSpPr>
        <xdr:cNvPr id="12399" name="Text Box 111"/>
        <xdr:cNvSpPr txBox="1">
          <a:spLocks noChangeArrowheads="1"/>
        </xdr:cNvSpPr>
      </xdr:nvSpPr>
      <xdr:spPr bwMode="auto">
        <a:xfrm>
          <a:off x="5267325" y="2781300"/>
          <a:ext cx="2095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22</xdr:col>
      <xdr:colOff>209550</xdr:colOff>
      <xdr:row>15</xdr:row>
      <xdr:rowOff>161925</xdr:rowOff>
    </xdr:from>
    <xdr:to>
      <xdr:col>22</xdr:col>
      <xdr:colOff>209550</xdr:colOff>
      <xdr:row>18</xdr:row>
      <xdr:rowOff>28575</xdr:rowOff>
    </xdr:to>
    <xdr:sp macro="" textlink="">
      <xdr:nvSpPr>
        <xdr:cNvPr id="12400" name="Line 112"/>
        <xdr:cNvSpPr>
          <a:spLocks noChangeShapeType="1"/>
        </xdr:cNvSpPr>
      </xdr:nvSpPr>
      <xdr:spPr bwMode="auto">
        <a:xfrm>
          <a:off x="4943475" y="2867025"/>
          <a:ext cx="0" cy="4381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19050</xdr:colOff>
      <xdr:row>15</xdr:row>
      <xdr:rowOff>9525</xdr:rowOff>
    </xdr:from>
    <xdr:to>
      <xdr:col>22</xdr:col>
      <xdr:colOff>219075</xdr:colOff>
      <xdr:row>16</xdr:row>
      <xdr:rowOff>9525</xdr:rowOff>
    </xdr:to>
    <xdr:sp macro="" textlink="">
      <xdr:nvSpPr>
        <xdr:cNvPr id="12401" name="Text Box 113"/>
        <xdr:cNvSpPr txBox="1">
          <a:spLocks noChangeArrowheads="1"/>
        </xdr:cNvSpPr>
      </xdr:nvSpPr>
      <xdr:spPr bwMode="auto">
        <a:xfrm>
          <a:off x="4752975" y="271462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22</xdr:col>
      <xdr:colOff>19050</xdr:colOff>
      <xdr:row>18</xdr:row>
      <xdr:rowOff>0</xdr:rowOff>
    </xdr:from>
    <xdr:ext cx="400050" cy="190500"/>
    <xdr:sp macro="" textlink="">
      <xdr:nvSpPr>
        <xdr:cNvPr id="12402" name="Text Box 114"/>
        <xdr:cNvSpPr txBox="1">
          <a:spLocks noChangeArrowheads="1"/>
        </xdr:cNvSpPr>
      </xdr:nvSpPr>
      <xdr:spPr bwMode="auto">
        <a:xfrm>
          <a:off x="4752975" y="3276600"/>
          <a:ext cx="400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+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Fv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22</xdr:col>
      <xdr:colOff>209550</xdr:colOff>
      <xdr:row>8</xdr:row>
      <xdr:rowOff>85725</xdr:rowOff>
    </xdr:from>
    <xdr:to>
      <xdr:col>22</xdr:col>
      <xdr:colOff>209550</xdr:colOff>
      <xdr:row>15</xdr:row>
      <xdr:rowOff>152400</xdr:rowOff>
    </xdr:to>
    <xdr:sp macro="" textlink="">
      <xdr:nvSpPr>
        <xdr:cNvPr id="12403" name="Line 115"/>
        <xdr:cNvSpPr>
          <a:spLocks noChangeShapeType="1"/>
        </xdr:cNvSpPr>
      </xdr:nvSpPr>
      <xdr:spPr bwMode="auto">
        <a:xfrm>
          <a:off x="4943475" y="1457325"/>
          <a:ext cx="0" cy="14001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209550</xdr:colOff>
      <xdr:row>8</xdr:row>
      <xdr:rowOff>161925</xdr:rowOff>
    </xdr:from>
    <xdr:to>
      <xdr:col>24</xdr:col>
      <xdr:colOff>152400</xdr:colOff>
      <xdr:row>8</xdr:row>
      <xdr:rowOff>161925</xdr:rowOff>
    </xdr:to>
    <xdr:sp macro="" textlink="">
      <xdr:nvSpPr>
        <xdr:cNvPr id="12404" name="Line 116"/>
        <xdr:cNvSpPr>
          <a:spLocks noChangeShapeType="1"/>
        </xdr:cNvSpPr>
      </xdr:nvSpPr>
      <xdr:spPr bwMode="auto">
        <a:xfrm>
          <a:off x="4943475" y="1533525"/>
          <a:ext cx="5143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266700</xdr:colOff>
      <xdr:row>8</xdr:row>
      <xdr:rowOff>9525</xdr:rowOff>
    </xdr:from>
    <xdr:to>
      <xdr:col>23</xdr:col>
      <xdr:colOff>266700</xdr:colOff>
      <xdr:row>9</xdr:row>
      <xdr:rowOff>0</xdr:rowOff>
    </xdr:to>
    <xdr:sp macro="" textlink="">
      <xdr:nvSpPr>
        <xdr:cNvPr id="12405" name="Text Box 117"/>
        <xdr:cNvSpPr txBox="1">
          <a:spLocks noChangeArrowheads="1"/>
        </xdr:cNvSpPr>
      </xdr:nvSpPr>
      <xdr:spPr bwMode="auto">
        <a:xfrm>
          <a:off x="5000625" y="138112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14</xdr:col>
      <xdr:colOff>95250</xdr:colOff>
      <xdr:row>22</xdr:row>
      <xdr:rowOff>28575</xdr:rowOff>
    </xdr:from>
    <xdr:to>
      <xdr:col>19</xdr:col>
      <xdr:colOff>114300</xdr:colOff>
      <xdr:row>22</xdr:row>
      <xdr:rowOff>28575</xdr:rowOff>
    </xdr:to>
    <xdr:sp macro="" textlink="">
      <xdr:nvSpPr>
        <xdr:cNvPr id="12406" name="Line 118"/>
        <xdr:cNvSpPr>
          <a:spLocks noChangeShapeType="1"/>
        </xdr:cNvSpPr>
      </xdr:nvSpPr>
      <xdr:spPr bwMode="auto">
        <a:xfrm>
          <a:off x="3533775" y="4067175"/>
          <a:ext cx="695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47625</xdr:colOff>
      <xdr:row>15</xdr:row>
      <xdr:rowOff>161925</xdr:rowOff>
    </xdr:from>
    <xdr:to>
      <xdr:col>27</xdr:col>
      <xdr:colOff>142875</xdr:colOff>
      <xdr:row>15</xdr:row>
      <xdr:rowOff>161925</xdr:rowOff>
    </xdr:to>
    <xdr:sp macro="" textlink="">
      <xdr:nvSpPr>
        <xdr:cNvPr id="12407" name="Line 119"/>
        <xdr:cNvSpPr>
          <a:spLocks noChangeShapeType="1"/>
        </xdr:cNvSpPr>
      </xdr:nvSpPr>
      <xdr:spPr bwMode="auto">
        <a:xfrm>
          <a:off x="5924550" y="2867025"/>
          <a:ext cx="381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25</xdr:col>
      <xdr:colOff>161925</xdr:colOff>
      <xdr:row>15</xdr:row>
      <xdr:rowOff>76200</xdr:rowOff>
    </xdr:from>
    <xdr:ext cx="209550" cy="342900"/>
    <xdr:sp macro="" textlink="">
      <xdr:nvSpPr>
        <xdr:cNvPr id="12408" name="Text Box 120"/>
        <xdr:cNvSpPr txBox="1">
          <a:spLocks noChangeArrowheads="1"/>
        </xdr:cNvSpPr>
      </xdr:nvSpPr>
      <xdr:spPr bwMode="auto">
        <a:xfrm>
          <a:off x="5753100" y="2781300"/>
          <a:ext cx="2095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25</xdr:col>
      <xdr:colOff>19050</xdr:colOff>
      <xdr:row>22</xdr:row>
      <xdr:rowOff>76200</xdr:rowOff>
    </xdr:from>
    <xdr:to>
      <xdr:col>25</xdr:col>
      <xdr:colOff>19050</xdr:colOff>
      <xdr:row>24</xdr:row>
      <xdr:rowOff>47625</xdr:rowOff>
    </xdr:to>
    <xdr:sp macro="" textlink="">
      <xdr:nvSpPr>
        <xdr:cNvPr id="12409" name="Line 121"/>
        <xdr:cNvSpPr>
          <a:spLocks noChangeShapeType="1"/>
        </xdr:cNvSpPr>
      </xdr:nvSpPr>
      <xdr:spPr bwMode="auto">
        <a:xfrm>
          <a:off x="5610225" y="4114800"/>
          <a:ext cx="0" cy="352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</xdr:colOff>
      <xdr:row>23</xdr:row>
      <xdr:rowOff>133350</xdr:rowOff>
    </xdr:from>
    <xdr:to>
      <xdr:col>25</xdr:col>
      <xdr:colOff>19050</xdr:colOff>
      <xdr:row>23</xdr:row>
      <xdr:rowOff>133350</xdr:rowOff>
    </xdr:to>
    <xdr:sp macro="" textlink="">
      <xdr:nvSpPr>
        <xdr:cNvPr id="12410" name="Line 122"/>
        <xdr:cNvSpPr>
          <a:spLocks noChangeShapeType="1"/>
        </xdr:cNvSpPr>
      </xdr:nvSpPr>
      <xdr:spPr bwMode="auto">
        <a:xfrm>
          <a:off x="4295775" y="4362450"/>
          <a:ext cx="13144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22</xdr:col>
      <xdr:colOff>133350</xdr:colOff>
      <xdr:row>23</xdr:row>
      <xdr:rowOff>0</xdr:rowOff>
    </xdr:from>
    <xdr:ext cx="180975" cy="190500"/>
    <xdr:sp macro="" textlink="">
      <xdr:nvSpPr>
        <xdr:cNvPr id="12411" name="Text Box 123"/>
        <xdr:cNvSpPr txBox="1">
          <a:spLocks noChangeArrowheads="1"/>
        </xdr:cNvSpPr>
      </xdr:nvSpPr>
      <xdr:spPr bwMode="auto">
        <a:xfrm>
          <a:off x="4867275" y="42291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</a:t>
          </a:r>
        </a:p>
      </xdr:txBody>
    </xdr:sp>
    <xdr:clientData/>
  </xdr:oneCellAnchor>
  <xdr:twoCellAnchor>
    <xdr:from>
      <xdr:col>16</xdr:col>
      <xdr:colOff>104775</xdr:colOff>
      <xdr:row>10</xdr:row>
      <xdr:rowOff>104775</xdr:rowOff>
    </xdr:from>
    <xdr:to>
      <xdr:col>16</xdr:col>
      <xdr:colOff>104775</xdr:colOff>
      <xdr:row>21</xdr:row>
      <xdr:rowOff>85725</xdr:rowOff>
    </xdr:to>
    <xdr:sp macro="" textlink="">
      <xdr:nvSpPr>
        <xdr:cNvPr id="12412" name="Line 124"/>
        <xdr:cNvSpPr>
          <a:spLocks noChangeShapeType="1"/>
        </xdr:cNvSpPr>
      </xdr:nvSpPr>
      <xdr:spPr bwMode="auto">
        <a:xfrm>
          <a:off x="3800475" y="1857375"/>
          <a:ext cx="0" cy="2076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276225</xdr:colOff>
      <xdr:row>10</xdr:row>
      <xdr:rowOff>142875</xdr:rowOff>
    </xdr:from>
    <xdr:to>
      <xdr:col>24</xdr:col>
      <xdr:colOff>133350</xdr:colOff>
      <xdr:row>12</xdr:row>
      <xdr:rowOff>142875</xdr:rowOff>
    </xdr:to>
    <xdr:sp macro="" textlink="">
      <xdr:nvSpPr>
        <xdr:cNvPr id="12413" name="Line 125"/>
        <xdr:cNvSpPr>
          <a:spLocks noChangeShapeType="1"/>
        </xdr:cNvSpPr>
      </xdr:nvSpPr>
      <xdr:spPr bwMode="auto">
        <a:xfrm flipH="1">
          <a:off x="5295900" y="1895475"/>
          <a:ext cx="142875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10</xdr:row>
      <xdr:rowOff>114300</xdr:rowOff>
    </xdr:from>
    <xdr:to>
      <xdr:col>28</xdr:col>
      <xdr:colOff>161925</xdr:colOff>
      <xdr:row>12</xdr:row>
      <xdr:rowOff>142875</xdr:rowOff>
    </xdr:to>
    <xdr:sp macro="" textlink="">
      <xdr:nvSpPr>
        <xdr:cNvPr id="12414" name="Line 126"/>
        <xdr:cNvSpPr>
          <a:spLocks noChangeShapeType="1"/>
        </xdr:cNvSpPr>
      </xdr:nvSpPr>
      <xdr:spPr bwMode="auto">
        <a:xfrm flipH="1">
          <a:off x="6457950" y="1866900"/>
          <a:ext cx="152400" cy="4095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276225</xdr:colOff>
      <xdr:row>12</xdr:row>
      <xdr:rowOff>142875</xdr:rowOff>
    </xdr:from>
    <xdr:to>
      <xdr:col>28</xdr:col>
      <xdr:colOff>9525</xdr:colOff>
      <xdr:row>12</xdr:row>
      <xdr:rowOff>142875</xdr:rowOff>
    </xdr:to>
    <xdr:sp macro="" textlink="">
      <xdr:nvSpPr>
        <xdr:cNvPr id="12415" name="Line 127"/>
        <xdr:cNvSpPr>
          <a:spLocks noChangeShapeType="1"/>
        </xdr:cNvSpPr>
      </xdr:nvSpPr>
      <xdr:spPr bwMode="auto">
        <a:xfrm>
          <a:off x="5295900" y="2276475"/>
          <a:ext cx="1162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</xdr:colOff>
      <xdr:row>50</xdr:row>
      <xdr:rowOff>0</xdr:rowOff>
    </xdr:from>
    <xdr:to>
      <xdr:col>23</xdr:col>
      <xdr:colOff>142875</xdr:colOff>
      <xdr:row>50</xdr:row>
      <xdr:rowOff>0</xdr:rowOff>
    </xdr:to>
    <xdr:sp macro="" textlink="">
      <xdr:nvSpPr>
        <xdr:cNvPr id="12416" name="Line 128"/>
        <xdr:cNvSpPr>
          <a:spLocks noChangeShapeType="1"/>
        </xdr:cNvSpPr>
      </xdr:nvSpPr>
      <xdr:spPr bwMode="auto">
        <a:xfrm>
          <a:off x="3714750" y="8810625"/>
          <a:ext cx="144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48</xdr:row>
      <xdr:rowOff>0</xdr:rowOff>
    </xdr:from>
    <xdr:to>
      <xdr:col>21</xdr:col>
      <xdr:colOff>257175</xdr:colOff>
      <xdr:row>48</xdr:row>
      <xdr:rowOff>0</xdr:rowOff>
    </xdr:to>
    <xdr:sp macro="" textlink="">
      <xdr:nvSpPr>
        <xdr:cNvPr id="12417" name="Line 129"/>
        <xdr:cNvSpPr>
          <a:spLocks noChangeShapeType="1"/>
        </xdr:cNvSpPr>
      </xdr:nvSpPr>
      <xdr:spPr bwMode="auto">
        <a:xfrm>
          <a:off x="3705225" y="8429625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</xdr:col>
      <xdr:colOff>247650</xdr:colOff>
      <xdr:row>53</xdr:row>
      <xdr:rowOff>142875</xdr:rowOff>
    </xdr:from>
    <xdr:ext cx="390525" cy="257175"/>
    <xdr:sp macro="" textlink="">
      <xdr:nvSpPr>
        <xdr:cNvPr id="12418" name="Text Box 130"/>
        <xdr:cNvSpPr txBox="1">
          <a:spLocks noChangeArrowheads="1"/>
        </xdr:cNvSpPr>
      </xdr:nvSpPr>
      <xdr:spPr bwMode="auto">
        <a:xfrm>
          <a:off x="2133600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57</xdr:row>
      <xdr:rowOff>38100</xdr:rowOff>
    </xdr:from>
    <xdr:to>
      <xdr:col>5</xdr:col>
      <xdr:colOff>0</xdr:colOff>
      <xdr:row>58</xdr:row>
      <xdr:rowOff>28575</xdr:rowOff>
    </xdr:to>
    <xdr:sp macro="" textlink="">
      <xdr:nvSpPr>
        <xdr:cNvPr id="12419" name="Text Box 131"/>
        <xdr:cNvSpPr txBox="1">
          <a:spLocks noChangeArrowheads="1"/>
        </xdr:cNvSpPr>
      </xdr:nvSpPr>
      <xdr:spPr bwMode="auto">
        <a:xfrm>
          <a:off x="838200" y="101822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8</xdr:col>
      <xdr:colOff>95250</xdr:colOff>
      <xdr:row>54</xdr:row>
      <xdr:rowOff>0</xdr:rowOff>
    </xdr:from>
    <xdr:to>
      <xdr:col>10</xdr:col>
      <xdr:colOff>247650</xdr:colOff>
      <xdr:row>54</xdr:row>
      <xdr:rowOff>0</xdr:rowOff>
    </xdr:to>
    <xdr:sp macro="" textlink="">
      <xdr:nvSpPr>
        <xdr:cNvPr id="12420" name="Line 132"/>
        <xdr:cNvSpPr>
          <a:spLocks noChangeShapeType="1"/>
        </xdr:cNvSpPr>
      </xdr:nvSpPr>
      <xdr:spPr bwMode="auto">
        <a:xfrm>
          <a:off x="1981200" y="9572625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276225</xdr:colOff>
      <xdr:row>46</xdr:row>
      <xdr:rowOff>114300</xdr:rowOff>
    </xdr:from>
    <xdr:to>
      <xdr:col>7</xdr:col>
      <xdr:colOff>180975</xdr:colOff>
      <xdr:row>47</xdr:row>
      <xdr:rowOff>95250</xdr:rowOff>
    </xdr:to>
    <xdr:sp macro="" textlink="">
      <xdr:nvSpPr>
        <xdr:cNvPr id="12421" name="Text Box 133"/>
        <xdr:cNvSpPr txBox="1">
          <a:spLocks noChangeArrowheads="1"/>
        </xdr:cNvSpPr>
      </xdr:nvSpPr>
      <xdr:spPr bwMode="auto">
        <a:xfrm>
          <a:off x="1590675" y="8162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6</xdr:col>
      <xdr:colOff>276225</xdr:colOff>
      <xdr:row>49</xdr:row>
      <xdr:rowOff>0</xdr:rowOff>
    </xdr:to>
    <xdr:sp macro="" textlink="">
      <xdr:nvSpPr>
        <xdr:cNvPr id="12422" name="Line 134"/>
        <xdr:cNvSpPr>
          <a:spLocks noChangeShapeType="1"/>
        </xdr:cNvSpPr>
      </xdr:nvSpPr>
      <xdr:spPr bwMode="auto">
        <a:xfrm>
          <a:off x="1028700" y="8620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95250</xdr:colOff>
      <xdr:row>55</xdr:row>
      <xdr:rowOff>114300</xdr:rowOff>
    </xdr:from>
    <xdr:to>
      <xdr:col>5</xdr:col>
      <xdr:colOff>0</xdr:colOff>
      <xdr:row>56</xdr:row>
      <xdr:rowOff>104775</xdr:rowOff>
    </xdr:to>
    <xdr:sp macro="" textlink="">
      <xdr:nvSpPr>
        <xdr:cNvPr id="12423" name="Text Box 135"/>
        <xdr:cNvSpPr txBox="1">
          <a:spLocks noChangeArrowheads="1"/>
        </xdr:cNvSpPr>
      </xdr:nvSpPr>
      <xdr:spPr bwMode="auto">
        <a:xfrm>
          <a:off x="838200" y="98774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13</xdr:col>
      <xdr:colOff>114300</xdr:colOff>
      <xdr:row>47</xdr:row>
      <xdr:rowOff>85725</xdr:rowOff>
    </xdr:from>
    <xdr:ext cx="266700" cy="238125"/>
    <xdr:sp macro="" textlink="">
      <xdr:nvSpPr>
        <xdr:cNvPr id="12424" name="Text Box 136"/>
        <xdr:cNvSpPr txBox="1">
          <a:spLocks noChangeArrowheads="1"/>
        </xdr:cNvSpPr>
      </xdr:nvSpPr>
      <xdr:spPr bwMode="auto">
        <a:xfrm>
          <a:off x="3429000" y="8324850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228600</xdr:colOff>
      <xdr:row>53</xdr:row>
      <xdr:rowOff>114300</xdr:rowOff>
    </xdr:from>
    <xdr:to>
      <xdr:col>8</xdr:col>
      <xdr:colOff>133350</xdr:colOff>
      <xdr:row>54</xdr:row>
      <xdr:rowOff>95250</xdr:rowOff>
    </xdr:to>
    <xdr:sp macro="" textlink="">
      <xdr:nvSpPr>
        <xdr:cNvPr id="12425" name="Text Box 137"/>
        <xdr:cNvSpPr txBox="1">
          <a:spLocks noChangeArrowheads="1"/>
        </xdr:cNvSpPr>
      </xdr:nvSpPr>
      <xdr:spPr bwMode="auto">
        <a:xfrm>
          <a:off x="1828800" y="94964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6</xdr:col>
      <xdr:colOff>276225</xdr:colOff>
      <xdr:row>47</xdr:row>
      <xdr:rowOff>0</xdr:rowOff>
    </xdr:to>
    <xdr:sp macro="" textlink="">
      <xdr:nvSpPr>
        <xdr:cNvPr id="12426" name="Line 138"/>
        <xdr:cNvSpPr>
          <a:spLocks noChangeShapeType="1"/>
        </xdr:cNvSpPr>
      </xdr:nvSpPr>
      <xdr:spPr bwMode="auto">
        <a:xfrm>
          <a:off x="1028700" y="8239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95250</xdr:colOff>
      <xdr:row>46</xdr:row>
      <xdr:rowOff>152400</xdr:rowOff>
    </xdr:from>
    <xdr:to>
      <xdr:col>22</xdr:col>
      <xdr:colOff>0</xdr:colOff>
      <xdr:row>48</xdr:row>
      <xdr:rowOff>9525</xdr:rowOff>
    </xdr:to>
    <xdr:sp macro="" textlink="">
      <xdr:nvSpPr>
        <xdr:cNvPr id="12427" name="Text Box 139"/>
        <xdr:cNvSpPr txBox="1">
          <a:spLocks noChangeArrowheads="1"/>
        </xdr:cNvSpPr>
      </xdr:nvSpPr>
      <xdr:spPr bwMode="auto">
        <a:xfrm>
          <a:off x="3790950" y="8201025"/>
          <a:ext cx="942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ja-JP" altLang="en-US" sz="11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2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V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</a:t>
          </a:r>
          <a:r>
            <a:rPr lang="ja-JP" altLang="en-US" sz="11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5</xdr:col>
      <xdr:colOff>9525</xdr:colOff>
      <xdr:row>54</xdr:row>
      <xdr:rowOff>0</xdr:rowOff>
    </xdr:from>
    <xdr:to>
      <xdr:col>7</xdr:col>
      <xdr:colOff>257175</xdr:colOff>
      <xdr:row>54</xdr:row>
      <xdr:rowOff>0</xdr:rowOff>
    </xdr:to>
    <xdr:sp macro="" textlink="">
      <xdr:nvSpPr>
        <xdr:cNvPr id="12428" name="Line 140"/>
        <xdr:cNvSpPr>
          <a:spLocks noChangeShapeType="1"/>
        </xdr:cNvSpPr>
      </xdr:nvSpPr>
      <xdr:spPr bwMode="auto">
        <a:xfrm>
          <a:off x="1038225" y="95726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180975</xdr:colOff>
      <xdr:row>53</xdr:row>
      <xdr:rowOff>142875</xdr:rowOff>
    </xdr:from>
    <xdr:ext cx="390525" cy="257175"/>
    <xdr:sp macro="" textlink="">
      <xdr:nvSpPr>
        <xdr:cNvPr id="12429" name="Text Box 141"/>
        <xdr:cNvSpPr txBox="1">
          <a:spLocks noChangeArrowheads="1"/>
        </xdr:cNvSpPr>
      </xdr:nvSpPr>
      <xdr:spPr bwMode="auto">
        <a:xfrm>
          <a:off x="1209675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48</xdr:row>
      <xdr:rowOff>114300</xdr:rowOff>
    </xdr:from>
    <xdr:to>
      <xdr:col>5</xdr:col>
      <xdr:colOff>0</xdr:colOff>
      <xdr:row>49</xdr:row>
      <xdr:rowOff>104775</xdr:rowOff>
    </xdr:to>
    <xdr:sp macro="" textlink="">
      <xdr:nvSpPr>
        <xdr:cNvPr id="12430" name="Text Box 142"/>
        <xdr:cNvSpPr txBox="1">
          <a:spLocks noChangeArrowheads="1"/>
        </xdr:cNvSpPr>
      </xdr:nvSpPr>
      <xdr:spPr bwMode="auto">
        <a:xfrm>
          <a:off x="838200" y="85439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 editAs="oneCell">
    <xdr:from>
      <xdr:col>8</xdr:col>
      <xdr:colOff>114300</xdr:colOff>
      <xdr:row>55</xdr:row>
      <xdr:rowOff>104775</xdr:rowOff>
    </xdr:from>
    <xdr:to>
      <xdr:col>9</xdr:col>
      <xdr:colOff>28575</xdr:colOff>
      <xdr:row>56</xdr:row>
      <xdr:rowOff>114300</xdr:rowOff>
    </xdr:to>
    <xdr:sp macro="" textlink="">
      <xdr:nvSpPr>
        <xdr:cNvPr id="12431" name="Text Box 143"/>
        <xdr:cNvSpPr txBox="1">
          <a:spLocks noChangeArrowheads="1"/>
        </xdr:cNvSpPr>
      </xdr:nvSpPr>
      <xdr:spPr bwMode="auto">
        <a:xfrm>
          <a:off x="2000250" y="9867900"/>
          <a:ext cx="200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11</xdr:col>
      <xdr:colOff>266700</xdr:colOff>
      <xdr:row>56</xdr:row>
      <xdr:rowOff>0</xdr:rowOff>
    </xdr:to>
    <xdr:sp macro="" textlink="">
      <xdr:nvSpPr>
        <xdr:cNvPr id="12432" name="Line 144"/>
        <xdr:cNvSpPr>
          <a:spLocks noChangeShapeType="1"/>
        </xdr:cNvSpPr>
      </xdr:nvSpPr>
      <xdr:spPr bwMode="auto">
        <a:xfrm>
          <a:off x="2171700" y="9953625"/>
          <a:ext cx="83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56</xdr:row>
      <xdr:rowOff>0</xdr:rowOff>
    </xdr:from>
    <xdr:to>
      <xdr:col>8</xdr:col>
      <xdr:colOff>133350</xdr:colOff>
      <xdr:row>56</xdr:row>
      <xdr:rowOff>0</xdr:rowOff>
    </xdr:to>
    <xdr:sp macro="" textlink="">
      <xdr:nvSpPr>
        <xdr:cNvPr id="12433" name="Line 145"/>
        <xdr:cNvSpPr>
          <a:spLocks noChangeShapeType="1"/>
        </xdr:cNvSpPr>
      </xdr:nvSpPr>
      <xdr:spPr bwMode="auto">
        <a:xfrm>
          <a:off x="1038225" y="9953625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51</xdr:row>
      <xdr:rowOff>28575</xdr:rowOff>
    </xdr:from>
    <xdr:to>
      <xdr:col>16</xdr:col>
      <xdr:colOff>19050</xdr:colOff>
      <xdr:row>52</xdr:row>
      <xdr:rowOff>28575</xdr:rowOff>
    </xdr:to>
    <xdr:sp macro="" textlink="">
      <xdr:nvSpPr>
        <xdr:cNvPr id="12434" name="Text Box 146"/>
        <xdr:cNvSpPr txBox="1">
          <a:spLocks noChangeArrowheads="1"/>
        </xdr:cNvSpPr>
      </xdr:nvSpPr>
      <xdr:spPr bwMode="auto">
        <a:xfrm>
          <a:off x="3524250" y="902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3</xdr:col>
      <xdr:colOff>219075</xdr:colOff>
      <xdr:row>46</xdr:row>
      <xdr:rowOff>95250</xdr:rowOff>
    </xdr:from>
    <xdr:ext cx="428625" cy="219075"/>
    <xdr:sp macro="" textlink="">
      <xdr:nvSpPr>
        <xdr:cNvPr id="12435" name="Text Box 147"/>
        <xdr:cNvSpPr txBox="1">
          <a:spLocks noChangeArrowheads="1"/>
        </xdr:cNvSpPr>
      </xdr:nvSpPr>
      <xdr:spPr bwMode="auto">
        <a:xfrm>
          <a:off x="628650" y="81438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171450</xdr:colOff>
      <xdr:row>47</xdr:row>
      <xdr:rowOff>0</xdr:rowOff>
    </xdr:from>
    <xdr:to>
      <xdr:col>10</xdr:col>
      <xdr:colOff>76200</xdr:colOff>
      <xdr:row>47</xdr:row>
      <xdr:rowOff>0</xdr:rowOff>
    </xdr:to>
    <xdr:sp macro="" textlink="">
      <xdr:nvSpPr>
        <xdr:cNvPr id="12436" name="Line 148"/>
        <xdr:cNvSpPr>
          <a:spLocks noChangeShapeType="1"/>
        </xdr:cNvSpPr>
      </xdr:nvSpPr>
      <xdr:spPr bwMode="auto">
        <a:xfrm>
          <a:off x="1771650" y="8239125"/>
          <a:ext cx="76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95250</xdr:colOff>
      <xdr:row>46</xdr:row>
      <xdr:rowOff>142875</xdr:rowOff>
    </xdr:from>
    <xdr:ext cx="390525" cy="257175"/>
    <xdr:sp macro="" textlink="">
      <xdr:nvSpPr>
        <xdr:cNvPr id="12437" name="Text Box 149"/>
        <xdr:cNvSpPr txBox="1">
          <a:spLocks noChangeArrowheads="1"/>
        </xdr:cNvSpPr>
      </xdr:nvSpPr>
      <xdr:spPr bwMode="auto">
        <a:xfrm>
          <a:off x="1123950" y="81915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V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16</xdr:col>
      <xdr:colOff>28575</xdr:colOff>
      <xdr:row>48</xdr:row>
      <xdr:rowOff>171450</xdr:rowOff>
    </xdr:from>
    <xdr:to>
      <xdr:col>23</xdr:col>
      <xdr:colOff>123825</xdr:colOff>
      <xdr:row>49</xdr:row>
      <xdr:rowOff>171450</xdr:rowOff>
    </xdr:to>
    <xdr:grpSp>
      <xdr:nvGrpSpPr>
        <xdr:cNvPr id="12438" name="Group 150"/>
        <xdr:cNvGrpSpPr>
          <a:grpSpLocks/>
        </xdr:cNvGrpSpPr>
      </xdr:nvGrpSpPr>
      <xdr:grpSpPr bwMode="auto">
        <a:xfrm>
          <a:off x="3724275" y="8601075"/>
          <a:ext cx="1419225" cy="190500"/>
          <a:chOff x="391" y="883"/>
          <a:chExt cx="99" cy="20"/>
        </a:xfrm>
      </xdr:grpSpPr>
      <xdr:sp macro="" textlink="">
        <xdr:nvSpPr>
          <xdr:cNvPr id="12439" name="Line 151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440" name="Line 152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441" name="Line 153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18</xdr:col>
      <xdr:colOff>9525</xdr:colOff>
      <xdr:row>47</xdr:row>
      <xdr:rowOff>161925</xdr:rowOff>
    </xdr:from>
    <xdr:ext cx="304800" cy="219075"/>
    <xdr:sp macro="" textlink="">
      <xdr:nvSpPr>
        <xdr:cNvPr id="12442" name="Text Box 154"/>
        <xdr:cNvSpPr txBox="1">
          <a:spLocks noChangeArrowheads="1"/>
        </xdr:cNvSpPr>
      </xdr:nvSpPr>
      <xdr:spPr bwMode="auto">
        <a:xfrm>
          <a:off x="4010025" y="84010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A</a:t>
          </a:r>
          <a:endParaRPr lang="ja-JP" alt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50</xdr:row>
      <xdr:rowOff>57150</xdr:rowOff>
    </xdr:from>
    <xdr:to>
      <xdr:col>5</xdr:col>
      <xdr:colOff>0</xdr:colOff>
      <xdr:row>51</xdr:row>
      <xdr:rowOff>57150</xdr:rowOff>
    </xdr:to>
    <xdr:sp macro="" textlink="">
      <xdr:nvSpPr>
        <xdr:cNvPr id="12443" name="Text Box 155"/>
        <xdr:cNvSpPr txBox="1">
          <a:spLocks noChangeArrowheads="1"/>
        </xdr:cNvSpPr>
      </xdr:nvSpPr>
      <xdr:spPr bwMode="auto">
        <a:xfrm>
          <a:off x="838200" y="88677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7</xdr:col>
      <xdr:colOff>180975</xdr:colOff>
      <xdr:row>49</xdr:row>
      <xdr:rowOff>0</xdr:rowOff>
    </xdr:from>
    <xdr:to>
      <xdr:col>10</xdr:col>
      <xdr:colOff>133350</xdr:colOff>
      <xdr:row>49</xdr:row>
      <xdr:rowOff>0</xdr:rowOff>
    </xdr:to>
    <xdr:sp macro="" textlink="">
      <xdr:nvSpPr>
        <xdr:cNvPr id="12444" name="Line 156"/>
        <xdr:cNvSpPr>
          <a:spLocks noChangeShapeType="1"/>
        </xdr:cNvSpPr>
      </xdr:nvSpPr>
      <xdr:spPr bwMode="auto">
        <a:xfrm>
          <a:off x="1781175" y="86201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28575</xdr:colOff>
      <xdr:row>46</xdr:row>
      <xdr:rowOff>171450</xdr:rowOff>
    </xdr:from>
    <xdr:to>
      <xdr:col>21</xdr:col>
      <xdr:colOff>219075</xdr:colOff>
      <xdr:row>47</xdr:row>
      <xdr:rowOff>171450</xdr:rowOff>
    </xdr:to>
    <xdr:grpSp>
      <xdr:nvGrpSpPr>
        <xdr:cNvPr id="12445" name="Group 157"/>
        <xdr:cNvGrpSpPr>
          <a:grpSpLocks/>
        </xdr:cNvGrpSpPr>
      </xdr:nvGrpSpPr>
      <xdr:grpSpPr bwMode="auto">
        <a:xfrm>
          <a:off x="3724275" y="8220075"/>
          <a:ext cx="942975" cy="190500"/>
          <a:chOff x="391" y="883"/>
          <a:chExt cx="99" cy="20"/>
        </a:xfrm>
      </xdr:grpSpPr>
      <xdr:sp macro="" textlink="">
        <xdr:nvSpPr>
          <xdr:cNvPr id="12446" name="Line 158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447" name="Line 159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448" name="Line 160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14</xdr:col>
      <xdr:colOff>85725</xdr:colOff>
      <xdr:row>49</xdr:row>
      <xdr:rowOff>114300</xdr:rowOff>
    </xdr:from>
    <xdr:to>
      <xdr:col>16</xdr:col>
      <xdr:colOff>19050</xdr:colOff>
      <xdr:row>50</xdr:row>
      <xdr:rowOff>114300</xdr:rowOff>
    </xdr:to>
    <xdr:sp macro="" textlink="">
      <xdr:nvSpPr>
        <xdr:cNvPr id="12449" name="Text Box 161"/>
        <xdr:cNvSpPr txBox="1">
          <a:spLocks noChangeArrowheads="1"/>
        </xdr:cNvSpPr>
      </xdr:nvSpPr>
      <xdr:spPr bwMode="auto">
        <a:xfrm>
          <a:off x="3524250" y="873442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16</xdr:col>
      <xdr:colOff>28575</xdr:colOff>
      <xdr:row>10</xdr:row>
      <xdr:rowOff>104775</xdr:rowOff>
    </xdr:from>
    <xdr:to>
      <xdr:col>25</xdr:col>
      <xdr:colOff>95250</xdr:colOff>
      <xdr:row>10</xdr:row>
      <xdr:rowOff>104775</xdr:rowOff>
    </xdr:to>
    <xdr:sp macro="" textlink="">
      <xdr:nvSpPr>
        <xdr:cNvPr id="12450" name="Line 162"/>
        <xdr:cNvSpPr>
          <a:spLocks noChangeShapeType="1"/>
        </xdr:cNvSpPr>
      </xdr:nvSpPr>
      <xdr:spPr bwMode="auto">
        <a:xfrm>
          <a:off x="3724275" y="1857375"/>
          <a:ext cx="19621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95250</xdr:colOff>
      <xdr:row>9</xdr:row>
      <xdr:rowOff>142875</xdr:rowOff>
    </xdr:from>
    <xdr:to>
      <xdr:col>19</xdr:col>
      <xdr:colOff>114300</xdr:colOff>
      <xdr:row>9</xdr:row>
      <xdr:rowOff>142875</xdr:rowOff>
    </xdr:to>
    <xdr:sp macro="" textlink="">
      <xdr:nvSpPr>
        <xdr:cNvPr id="12451" name="Line 163"/>
        <xdr:cNvSpPr>
          <a:spLocks noChangeShapeType="1"/>
        </xdr:cNvSpPr>
      </xdr:nvSpPr>
      <xdr:spPr bwMode="auto">
        <a:xfrm>
          <a:off x="3533775" y="1704975"/>
          <a:ext cx="6953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276225</xdr:colOff>
      <xdr:row>48</xdr:row>
      <xdr:rowOff>114300</xdr:rowOff>
    </xdr:from>
    <xdr:to>
      <xdr:col>7</xdr:col>
      <xdr:colOff>180975</xdr:colOff>
      <xdr:row>49</xdr:row>
      <xdr:rowOff>95250</xdr:rowOff>
    </xdr:to>
    <xdr:sp macro="" textlink="">
      <xdr:nvSpPr>
        <xdr:cNvPr id="12452" name="Text Box 164"/>
        <xdr:cNvSpPr txBox="1">
          <a:spLocks noChangeArrowheads="1"/>
        </xdr:cNvSpPr>
      </xdr:nvSpPr>
      <xdr:spPr bwMode="auto">
        <a:xfrm>
          <a:off x="1590675" y="8543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oneCellAnchor>
    <xdr:from>
      <xdr:col>3</xdr:col>
      <xdr:colOff>219075</xdr:colOff>
      <xdr:row>53</xdr:row>
      <xdr:rowOff>95250</xdr:rowOff>
    </xdr:from>
    <xdr:ext cx="428625" cy="219075"/>
    <xdr:sp macro="" textlink="">
      <xdr:nvSpPr>
        <xdr:cNvPr id="12453" name="Text Box 165"/>
        <xdr:cNvSpPr txBox="1">
          <a:spLocks noChangeArrowheads="1"/>
        </xdr:cNvSpPr>
      </xdr:nvSpPr>
      <xdr:spPr bwMode="auto">
        <a:xfrm>
          <a:off x="628650" y="94773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19050</xdr:colOff>
      <xdr:row>50</xdr:row>
      <xdr:rowOff>0</xdr:rowOff>
    </xdr:from>
    <xdr:to>
      <xdr:col>23</xdr:col>
      <xdr:colOff>142875</xdr:colOff>
      <xdr:row>50</xdr:row>
      <xdr:rowOff>0</xdr:rowOff>
    </xdr:to>
    <xdr:sp macro="" textlink="">
      <xdr:nvSpPr>
        <xdr:cNvPr id="12454" name="Line 166"/>
        <xdr:cNvSpPr>
          <a:spLocks noChangeShapeType="1"/>
        </xdr:cNvSpPr>
      </xdr:nvSpPr>
      <xdr:spPr bwMode="auto">
        <a:xfrm>
          <a:off x="3714750" y="8810625"/>
          <a:ext cx="144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</xdr:col>
      <xdr:colOff>247650</xdr:colOff>
      <xdr:row>53</xdr:row>
      <xdr:rowOff>142875</xdr:rowOff>
    </xdr:from>
    <xdr:ext cx="390525" cy="257175"/>
    <xdr:sp macro="" textlink="">
      <xdr:nvSpPr>
        <xdr:cNvPr id="12455" name="Text Box 167"/>
        <xdr:cNvSpPr txBox="1">
          <a:spLocks noChangeArrowheads="1"/>
        </xdr:cNvSpPr>
      </xdr:nvSpPr>
      <xdr:spPr bwMode="auto">
        <a:xfrm>
          <a:off x="2133600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57</xdr:row>
      <xdr:rowOff>38100</xdr:rowOff>
    </xdr:from>
    <xdr:to>
      <xdr:col>5</xdr:col>
      <xdr:colOff>0</xdr:colOff>
      <xdr:row>58</xdr:row>
      <xdr:rowOff>28575</xdr:rowOff>
    </xdr:to>
    <xdr:sp macro="" textlink="">
      <xdr:nvSpPr>
        <xdr:cNvPr id="12456" name="Text Box 168"/>
        <xdr:cNvSpPr txBox="1">
          <a:spLocks noChangeArrowheads="1"/>
        </xdr:cNvSpPr>
      </xdr:nvSpPr>
      <xdr:spPr bwMode="auto">
        <a:xfrm>
          <a:off x="838200" y="101822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8</xdr:col>
      <xdr:colOff>95250</xdr:colOff>
      <xdr:row>54</xdr:row>
      <xdr:rowOff>0</xdr:rowOff>
    </xdr:from>
    <xdr:to>
      <xdr:col>10</xdr:col>
      <xdr:colOff>247650</xdr:colOff>
      <xdr:row>54</xdr:row>
      <xdr:rowOff>0</xdr:rowOff>
    </xdr:to>
    <xdr:sp macro="" textlink="">
      <xdr:nvSpPr>
        <xdr:cNvPr id="12457" name="Line 169"/>
        <xdr:cNvSpPr>
          <a:spLocks noChangeShapeType="1"/>
        </xdr:cNvSpPr>
      </xdr:nvSpPr>
      <xdr:spPr bwMode="auto">
        <a:xfrm>
          <a:off x="1981200" y="9572625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6</xdr:col>
      <xdr:colOff>276225</xdr:colOff>
      <xdr:row>49</xdr:row>
      <xdr:rowOff>0</xdr:rowOff>
    </xdr:to>
    <xdr:sp macro="" textlink="">
      <xdr:nvSpPr>
        <xdr:cNvPr id="12458" name="Line 170"/>
        <xdr:cNvSpPr>
          <a:spLocks noChangeShapeType="1"/>
        </xdr:cNvSpPr>
      </xdr:nvSpPr>
      <xdr:spPr bwMode="auto">
        <a:xfrm>
          <a:off x="1028700" y="8620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95250</xdr:colOff>
      <xdr:row>55</xdr:row>
      <xdr:rowOff>114300</xdr:rowOff>
    </xdr:from>
    <xdr:to>
      <xdr:col>5</xdr:col>
      <xdr:colOff>0</xdr:colOff>
      <xdr:row>56</xdr:row>
      <xdr:rowOff>104775</xdr:rowOff>
    </xdr:to>
    <xdr:sp macro="" textlink="">
      <xdr:nvSpPr>
        <xdr:cNvPr id="12459" name="Text Box 171"/>
        <xdr:cNvSpPr txBox="1">
          <a:spLocks noChangeArrowheads="1"/>
        </xdr:cNvSpPr>
      </xdr:nvSpPr>
      <xdr:spPr bwMode="auto">
        <a:xfrm>
          <a:off x="838200" y="98774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13</xdr:col>
      <xdr:colOff>114300</xdr:colOff>
      <xdr:row>47</xdr:row>
      <xdr:rowOff>85725</xdr:rowOff>
    </xdr:from>
    <xdr:ext cx="266700" cy="238125"/>
    <xdr:sp macro="" textlink="">
      <xdr:nvSpPr>
        <xdr:cNvPr id="12460" name="Text Box 172"/>
        <xdr:cNvSpPr txBox="1">
          <a:spLocks noChangeArrowheads="1"/>
        </xdr:cNvSpPr>
      </xdr:nvSpPr>
      <xdr:spPr bwMode="auto">
        <a:xfrm>
          <a:off x="3429000" y="8324850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228600</xdr:colOff>
      <xdr:row>53</xdr:row>
      <xdr:rowOff>114300</xdr:rowOff>
    </xdr:from>
    <xdr:to>
      <xdr:col>8</xdr:col>
      <xdr:colOff>133350</xdr:colOff>
      <xdr:row>54</xdr:row>
      <xdr:rowOff>95250</xdr:rowOff>
    </xdr:to>
    <xdr:sp macro="" textlink="">
      <xdr:nvSpPr>
        <xdr:cNvPr id="12461" name="Text Box 173"/>
        <xdr:cNvSpPr txBox="1">
          <a:spLocks noChangeArrowheads="1"/>
        </xdr:cNvSpPr>
      </xdr:nvSpPr>
      <xdr:spPr bwMode="auto">
        <a:xfrm>
          <a:off x="1828800" y="94964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9525</xdr:colOff>
      <xdr:row>54</xdr:row>
      <xdr:rowOff>0</xdr:rowOff>
    </xdr:from>
    <xdr:to>
      <xdr:col>7</xdr:col>
      <xdr:colOff>257175</xdr:colOff>
      <xdr:row>54</xdr:row>
      <xdr:rowOff>0</xdr:rowOff>
    </xdr:to>
    <xdr:sp macro="" textlink="">
      <xdr:nvSpPr>
        <xdr:cNvPr id="12462" name="Line 174"/>
        <xdr:cNvSpPr>
          <a:spLocks noChangeShapeType="1"/>
        </xdr:cNvSpPr>
      </xdr:nvSpPr>
      <xdr:spPr bwMode="auto">
        <a:xfrm>
          <a:off x="1038225" y="95726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180975</xdr:colOff>
      <xdr:row>53</xdr:row>
      <xdr:rowOff>142875</xdr:rowOff>
    </xdr:from>
    <xdr:ext cx="390525" cy="257175"/>
    <xdr:sp macro="" textlink="">
      <xdr:nvSpPr>
        <xdr:cNvPr id="12463" name="Text Box 175"/>
        <xdr:cNvSpPr txBox="1">
          <a:spLocks noChangeArrowheads="1"/>
        </xdr:cNvSpPr>
      </xdr:nvSpPr>
      <xdr:spPr bwMode="auto">
        <a:xfrm>
          <a:off x="1209675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48</xdr:row>
      <xdr:rowOff>114300</xdr:rowOff>
    </xdr:from>
    <xdr:to>
      <xdr:col>5</xdr:col>
      <xdr:colOff>0</xdr:colOff>
      <xdr:row>49</xdr:row>
      <xdr:rowOff>104775</xdr:rowOff>
    </xdr:to>
    <xdr:sp macro="" textlink="">
      <xdr:nvSpPr>
        <xdr:cNvPr id="12464" name="Text Box 176"/>
        <xdr:cNvSpPr txBox="1">
          <a:spLocks noChangeArrowheads="1"/>
        </xdr:cNvSpPr>
      </xdr:nvSpPr>
      <xdr:spPr bwMode="auto">
        <a:xfrm>
          <a:off x="838200" y="85439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11</xdr:col>
      <xdr:colOff>266700</xdr:colOff>
      <xdr:row>56</xdr:row>
      <xdr:rowOff>0</xdr:rowOff>
    </xdr:to>
    <xdr:sp macro="" textlink="">
      <xdr:nvSpPr>
        <xdr:cNvPr id="12465" name="Line 177"/>
        <xdr:cNvSpPr>
          <a:spLocks noChangeShapeType="1"/>
        </xdr:cNvSpPr>
      </xdr:nvSpPr>
      <xdr:spPr bwMode="auto">
        <a:xfrm>
          <a:off x="2171700" y="9953625"/>
          <a:ext cx="83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56</xdr:row>
      <xdr:rowOff>0</xdr:rowOff>
    </xdr:from>
    <xdr:to>
      <xdr:col>8</xdr:col>
      <xdr:colOff>133350</xdr:colOff>
      <xdr:row>56</xdr:row>
      <xdr:rowOff>0</xdr:rowOff>
    </xdr:to>
    <xdr:sp macro="" textlink="">
      <xdr:nvSpPr>
        <xdr:cNvPr id="12466" name="Line 178"/>
        <xdr:cNvSpPr>
          <a:spLocks noChangeShapeType="1"/>
        </xdr:cNvSpPr>
      </xdr:nvSpPr>
      <xdr:spPr bwMode="auto">
        <a:xfrm>
          <a:off x="1038225" y="9953625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51</xdr:row>
      <xdr:rowOff>28575</xdr:rowOff>
    </xdr:from>
    <xdr:to>
      <xdr:col>16</xdr:col>
      <xdr:colOff>19050</xdr:colOff>
      <xdr:row>52</xdr:row>
      <xdr:rowOff>28575</xdr:rowOff>
    </xdr:to>
    <xdr:sp macro="" textlink="">
      <xdr:nvSpPr>
        <xdr:cNvPr id="12467" name="Text Box 179"/>
        <xdr:cNvSpPr txBox="1">
          <a:spLocks noChangeArrowheads="1"/>
        </xdr:cNvSpPr>
      </xdr:nvSpPr>
      <xdr:spPr bwMode="auto">
        <a:xfrm>
          <a:off x="3524250" y="902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16</xdr:col>
      <xdr:colOff>28575</xdr:colOff>
      <xdr:row>48</xdr:row>
      <xdr:rowOff>171450</xdr:rowOff>
    </xdr:from>
    <xdr:to>
      <xdr:col>23</xdr:col>
      <xdr:colOff>123825</xdr:colOff>
      <xdr:row>49</xdr:row>
      <xdr:rowOff>171450</xdr:rowOff>
    </xdr:to>
    <xdr:grpSp>
      <xdr:nvGrpSpPr>
        <xdr:cNvPr id="12468" name="Group 180"/>
        <xdr:cNvGrpSpPr>
          <a:grpSpLocks/>
        </xdr:cNvGrpSpPr>
      </xdr:nvGrpSpPr>
      <xdr:grpSpPr bwMode="auto">
        <a:xfrm>
          <a:off x="3724275" y="8601075"/>
          <a:ext cx="1419225" cy="190500"/>
          <a:chOff x="391" y="883"/>
          <a:chExt cx="99" cy="20"/>
        </a:xfrm>
      </xdr:grpSpPr>
      <xdr:sp macro="" textlink="">
        <xdr:nvSpPr>
          <xdr:cNvPr id="12469" name="Line 181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470" name="Line 182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471" name="Line 183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18</xdr:col>
      <xdr:colOff>9525</xdr:colOff>
      <xdr:row>47</xdr:row>
      <xdr:rowOff>161925</xdr:rowOff>
    </xdr:from>
    <xdr:ext cx="304800" cy="219075"/>
    <xdr:sp macro="" textlink="">
      <xdr:nvSpPr>
        <xdr:cNvPr id="12472" name="Text Box 184"/>
        <xdr:cNvSpPr txBox="1">
          <a:spLocks noChangeArrowheads="1"/>
        </xdr:cNvSpPr>
      </xdr:nvSpPr>
      <xdr:spPr bwMode="auto">
        <a:xfrm>
          <a:off x="4010025" y="84010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A</a:t>
          </a:r>
          <a:endParaRPr lang="ja-JP" alt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50</xdr:row>
      <xdr:rowOff>57150</xdr:rowOff>
    </xdr:from>
    <xdr:to>
      <xdr:col>5</xdr:col>
      <xdr:colOff>0</xdr:colOff>
      <xdr:row>51</xdr:row>
      <xdr:rowOff>57150</xdr:rowOff>
    </xdr:to>
    <xdr:sp macro="" textlink="">
      <xdr:nvSpPr>
        <xdr:cNvPr id="12473" name="Text Box 185"/>
        <xdr:cNvSpPr txBox="1">
          <a:spLocks noChangeArrowheads="1"/>
        </xdr:cNvSpPr>
      </xdr:nvSpPr>
      <xdr:spPr bwMode="auto">
        <a:xfrm>
          <a:off x="838200" y="88677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7</xdr:col>
      <xdr:colOff>180975</xdr:colOff>
      <xdr:row>49</xdr:row>
      <xdr:rowOff>0</xdr:rowOff>
    </xdr:from>
    <xdr:to>
      <xdr:col>10</xdr:col>
      <xdr:colOff>133350</xdr:colOff>
      <xdr:row>49</xdr:row>
      <xdr:rowOff>0</xdr:rowOff>
    </xdr:to>
    <xdr:sp macro="" textlink="">
      <xdr:nvSpPr>
        <xdr:cNvPr id="12474" name="Line 186"/>
        <xdr:cNvSpPr>
          <a:spLocks noChangeShapeType="1"/>
        </xdr:cNvSpPr>
      </xdr:nvSpPr>
      <xdr:spPr bwMode="auto">
        <a:xfrm>
          <a:off x="1781175" y="86201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49</xdr:row>
      <xdr:rowOff>114300</xdr:rowOff>
    </xdr:from>
    <xdr:to>
      <xdr:col>16</xdr:col>
      <xdr:colOff>19050</xdr:colOff>
      <xdr:row>50</xdr:row>
      <xdr:rowOff>114300</xdr:rowOff>
    </xdr:to>
    <xdr:sp macro="" textlink="">
      <xdr:nvSpPr>
        <xdr:cNvPr id="12475" name="Text Box 187"/>
        <xdr:cNvSpPr txBox="1">
          <a:spLocks noChangeArrowheads="1"/>
        </xdr:cNvSpPr>
      </xdr:nvSpPr>
      <xdr:spPr bwMode="auto">
        <a:xfrm>
          <a:off x="3524250" y="873442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24</xdr:col>
      <xdr:colOff>133350</xdr:colOff>
      <xdr:row>10</xdr:row>
      <xdr:rowOff>85725</xdr:rowOff>
    </xdr:from>
    <xdr:to>
      <xdr:col>24</xdr:col>
      <xdr:colOff>171450</xdr:colOff>
      <xdr:row>10</xdr:row>
      <xdr:rowOff>123825</xdr:rowOff>
    </xdr:to>
    <xdr:sp macro="" textlink="">
      <xdr:nvSpPr>
        <xdr:cNvPr id="12476" name="Oval 188"/>
        <xdr:cNvSpPr>
          <a:spLocks noChangeArrowheads="1"/>
        </xdr:cNvSpPr>
      </xdr:nvSpPr>
      <xdr:spPr bwMode="auto">
        <a:xfrm>
          <a:off x="5438775" y="183832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133350</xdr:colOff>
      <xdr:row>21</xdr:row>
      <xdr:rowOff>66675</xdr:rowOff>
    </xdr:from>
    <xdr:to>
      <xdr:col>24</xdr:col>
      <xdr:colOff>171450</xdr:colOff>
      <xdr:row>21</xdr:row>
      <xdr:rowOff>104775</xdr:rowOff>
    </xdr:to>
    <xdr:sp macro="" textlink="">
      <xdr:nvSpPr>
        <xdr:cNvPr id="12477" name="Oval 189"/>
        <xdr:cNvSpPr>
          <a:spLocks noChangeArrowheads="1"/>
        </xdr:cNvSpPr>
      </xdr:nvSpPr>
      <xdr:spPr bwMode="auto">
        <a:xfrm>
          <a:off x="5438775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10</xdr:row>
      <xdr:rowOff>104775</xdr:rowOff>
    </xdr:from>
    <xdr:to>
      <xdr:col>29</xdr:col>
      <xdr:colOff>209550</xdr:colOff>
      <xdr:row>10</xdr:row>
      <xdr:rowOff>104775</xdr:rowOff>
    </xdr:to>
    <xdr:sp macro="" textlink="">
      <xdr:nvSpPr>
        <xdr:cNvPr id="8193" name="Line 1"/>
        <xdr:cNvSpPr>
          <a:spLocks noChangeShapeType="1"/>
        </xdr:cNvSpPr>
      </xdr:nvSpPr>
      <xdr:spPr bwMode="auto">
        <a:xfrm>
          <a:off x="6448425" y="1857375"/>
          <a:ext cx="495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142875</xdr:colOff>
      <xdr:row>8</xdr:row>
      <xdr:rowOff>47625</xdr:rowOff>
    </xdr:from>
    <xdr:to>
      <xdr:col>27</xdr:col>
      <xdr:colOff>142875</xdr:colOff>
      <xdr:row>15</xdr:row>
      <xdr:rowOff>152400</xdr:rowOff>
    </xdr:to>
    <xdr:sp macro="" textlink="">
      <xdr:nvSpPr>
        <xdr:cNvPr id="8194" name="Line 2"/>
        <xdr:cNvSpPr>
          <a:spLocks noChangeShapeType="1"/>
        </xdr:cNvSpPr>
      </xdr:nvSpPr>
      <xdr:spPr bwMode="auto">
        <a:xfrm>
          <a:off x="6305550" y="1419225"/>
          <a:ext cx="0" cy="1438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15</xdr:row>
      <xdr:rowOff>161925</xdr:rowOff>
    </xdr:from>
    <xdr:to>
      <xdr:col>22</xdr:col>
      <xdr:colOff>209550</xdr:colOff>
      <xdr:row>15</xdr:row>
      <xdr:rowOff>161925</xdr:rowOff>
    </xdr:to>
    <xdr:sp macro="" textlink="">
      <xdr:nvSpPr>
        <xdr:cNvPr id="8195" name="Line 3"/>
        <xdr:cNvSpPr>
          <a:spLocks noChangeShapeType="1"/>
        </xdr:cNvSpPr>
      </xdr:nvSpPr>
      <xdr:spPr bwMode="auto">
        <a:xfrm>
          <a:off x="3886200" y="2867025"/>
          <a:ext cx="10572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28575</xdr:rowOff>
    </xdr:from>
    <xdr:to>
      <xdr:col>31</xdr:col>
      <xdr:colOff>0</xdr:colOff>
      <xdr:row>62</xdr:row>
      <xdr:rowOff>28575</xdr:rowOff>
    </xdr:to>
    <xdr:sp macro="" textlink="">
      <xdr:nvSpPr>
        <xdr:cNvPr id="8196" name="Line 4"/>
        <xdr:cNvSpPr>
          <a:spLocks noChangeShapeType="1"/>
        </xdr:cNvSpPr>
      </xdr:nvSpPr>
      <xdr:spPr bwMode="auto">
        <a:xfrm>
          <a:off x="219075" y="11125200"/>
          <a:ext cx="70866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276225</xdr:colOff>
      <xdr:row>38</xdr:row>
      <xdr:rowOff>95250</xdr:rowOff>
    </xdr:to>
    <xdr:sp macro="" textlink="">
      <xdr:nvSpPr>
        <xdr:cNvPr id="8200" name="Line 8"/>
        <xdr:cNvSpPr>
          <a:spLocks noChangeShapeType="1"/>
        </xdr:cNvSpPr>
      </xdr:nvSpPr>
      <xdr:spPr bwMode="auto">
        <a:xfrm>
          <a:off x="409575" y="6705600"/>
          <a:ext cx="609600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37</xdr:row>
      <xdr:rowOff>47625</xdr:rowOff>
    </xdr:from>
    <xdr:to>
      <xdr:col>4</xdr:col>
      <xdr:colOff>161925</xdr:colOff>
      <xdr:row>38</xdr:row>
      <xdr:rowOff>85725</xdr:rowOff>
    </xdr:to>
    <xdr:sp macro="" textlink="">
      <xdr:nvSpPr>
        <xdr:cNvPr id="8201" name="Text Box 9"/>
        <xdr:cNvSpPr txBox="1">
          <a:spLocks noChangeArrowheads="1"/>
        </xdr:cNvSpPr>
      </xdr:nvSpPr>
      <xdr:spPr bwMode="auto">
        <a:xfrm>
          <a:off x="495300" y="6943725"/>
          <a:ext cx="40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設置階</a:t>
          </a:r>
        </a:p>
      </xdr:txBody>
    </xdr:sp>
    <xdr:clientData/>
  </xdr:twoCellAnchor>
  <xdr:twoCellAnchor>
    <xdr:from>
      <xdr:col>4</xdr:col>
      <xdr:colOff>38100</xdr:colOff>
      <xdr:row>36</xdr:row>
      <xdr:rowOff>114300</xdr:rowOff>
    </xdr:from>
    <xdr:to>
      <xdr:col>5</xdr:col>
      <xdr:colOff>114300</xdr:colOff>
      <xdr:row>37</xdr:row>
      <xdr:rowOff>47625</xdr:rowOff>
    </xdr:to>
    <xdr:sp macro="" textlink="">
      <xdr:nvSpPr>
        <xdr:cNvPr id="8202" name="Text Box 10"/>
        <xdr:cNvSpPr txBox="1">
          <a:spLocks noChangeArrowheads="1"/>
        </xdr:cNvSpPr>
      </xdr:nvSpPr>
      <xdr:spPr bwMode="auto">
        <a:xfrm>
          <a:off x="781050" y="6819900"/>
          <a:ext cx="3619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クラス</a:t>
          </a:r>
        </a:p>
      </xdr:txBody>
    </xdr:sp>
    <xdr:clientData/>
  </xdr:twoCellAnchor>
  <xdr:twoCellAnchor>
    <xdr:from>
      <xdr:col>4</xdr:col>
      <xdr:colOff>38100</xdr:colOff>
      <xdr:row>36</xdr:row>
      <xdr:rowOff>19050</xdr:rowOff>
    </xdr:from>
    <xdr:to>
      <xdr:col>5</xdr:col>
      <xdr:colOff>114300</xdr:colOff>
      <xdr:row>36</xdr:row>
      <xdr:rowOff>171450</xdr:rowOff>
    </xdr:to>
    <xdr:sp macro="" textlink="">
      <xdr:nvSpPr>
        <xdr:cNvPr id="8203" name="Text Box 11"/>
        <xdr:cNvSpPr txBox="1">
          <a:spLocks noChangeArrowheads="1"/>
        </xdr:cNvSpPr>
      </xdr:nvSpPr>
      <xdr:spPr bwMode="auto">
        <a:xfrm>
          <a:off x="781050" y="672465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耐</a:t>
          </a:r>
          <a:r>
            <a:rPr lang="ja-JP" altLang="en-US" sz="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震</a:t>
          </a:r>
        </a:p>
      </xdr:txBody>
    </xdr:sp>
    <xdr:clientData/>
  </xdr:twoCellAnchor>
  <xdr:oneCellAnchor>
    <xdr:from>
      <xdr:col>14</xdr:col>
      <xdr:colOff>9525</xdr:colOff>
      <xdr:row>15</xdr:row>
      <xdr:rowOff>114300</xdr:rowOff>
    </xdr:from>
    <xdr:ext cx="209550" cy="142875"/>
    <xdr:sp macro="" textlink="">
      <xdr:nvSpPr>
        <xdr:cNvPr id="8204" name="Text Box 12"/>
        <xdr:cNvSpPr txBox="1">
          <a:spLocks noChangeArrowheads="1"/>
        </xdr:cNvSpPr>
      </xdr:nvSpPr>
      <xdr:spPr bwMode="auto">
        <a:xfrm>
          <a:off x="3448050" y="281940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</xdr:txBody>
    </xdr:sp>
    <xdr:clientData/>
  </xdr:oneCellAnchor>
  <xdr:twoCellAnchor>
    <xdr:from>
      <xdr:col>26</xdr:col>
      <xdr:colOff>209550</xdr:colOff>
      <xdr:row>9</xdr:row>
      <xdr:rowOff>142875</xdr:rowOff>
    </xdr:from>
    <xdr:to>
      <xdr:col>28</xdr:col>
      <xdr:colOff>180975</xdr:colOff>
      <xdr:row>22</xdr:row>
      <xdr:rowOff>28575</xdr:rowOff>
    </xdr:to>
    <xdr:grpSp>
      <xdr:nvGrpSpPr>
        <xdr:cNvPr id="8205" name="Group 13"/>
        <xdr:cNvGrpSpPr>
          <a:grpSpLocks/>
        </xdr:cNvGrpSpPr>
      </xdr:nvGrpSpPr>
      <xdr:grpSpPr bwMode="auto">
        <a:xfrm>
          <a:off x="6086475" y="1704975"/>
          <a:ext cx="542925" cy="2362200"/>
          <a:chOff x="386" y="146"/>
          <a:chExt cx="163" cy="202"/>
        </a:xfrm>
      </xdr:grpSpPr>
      <xdr:sp macro="" textlink="">
        <xdr:nvSpPr>
          <xdr:cNvPr id="8206" name="Line 14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07" name="Line 15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08" name="Line 16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09" name="Line 17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219075</xdr:colOff>
      <xdr:row>22</xdr:row>
      <xdr:rowOff>76200</xdr:rowOff>
    </xdr:from>
    <xdr:to>
      <xdr:col>26</xdr:col>
      <xdr:colOff>219075</xdr:colOff>
      <xdr:row>24</xdr:row>
      <xdr:rowOff>57150</xdr:rowOff>
    </xdr:to>
    <xdr:sp macro="" textlink="">
      <xdr:nvSpPr>
        <xdr:cNvPr id="8210" name="Line 18"/>
        <xdr:cNvSpPr>
          <a:spLocks noChangeShapeType="1"/>
        </xdr:cNvSpPr>
      </xdr:nvSpPr>
      <xdr:spPr bwMode="auto">
        <a:xfrm>
          <a:off x="6096000" y="4114800"/>
          <a:ext cx="0" cy="361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180975</xdr:colOff>
      <xdr:row>8</xdr:row>
      <xdr:rowOff>19050</xdr:rowOff>
    </xdr:from>
    <xdr:to>
      <xdr:col>24</xdr:col>
      <xdr:colOff>152400</xdr:colOff>
      <xdr:row>8</xdr:row>
      <xdr:rowOff>19050</xdr:rowOff>
    </xdr:to>
    <xdr:sp macro="" textlink="">
      <xdr:nvSpPr>
        <xdr:cNvPr id="8211" name="Line 19"/>
        <xdr:cNvSpPr>
          <a:spLocks noChangeShapeType="1"/>
        </xdr:cNvSpPr>
      </xdr:nvSpPr>
      <xdr:spPr bwMode="auto">
        <a:xfrm>
          <a:off x="4448175" y="1390650"/>
          <a:ext cx="10096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209550</xdr:colOff>
      <xdr:row>23</xdr:row>
      <xdr:rowOff>133350</xdr:rowOff>
    </xdr:from>
    <xdr:to>
      <xdr:col>28</xdr:col>
      <xdr:colOff>180975</xdr:colOff>
      <xdr:row>23</xdr:row>
      <xdr:rowOff>133350</xdr:rowOff>
    </xdr:to>
    <xdr:sp macro="" textlink="">
      <xdr:nvSpPr>
        <xdr:cNvPr id="8212" name="Line 20"/>
        <xdr:cNvSpPr>
          <a:spLocks noChangeShapeType="1"/>
        </xdr:cNvSpPr>
      </xdr:nvSpPr>
      <xdr:spPr bwMode="auto">
        <a:xfrm>
          <a:off x="6086475" y="4362450"/>
          <a:ext cx="5429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26</xdr:col>
      <xdr:colOff>228600</xdr:colOff>
      <xdr:row>18</xdr:row>
      <xdr:rowOff>0</xdr:rowOff>
    </xdr:from>
    <xdr:ext cx="400050" cy="190500"/>
    <xdr:sp macro="" textlink="">
      <xdr:nvSpPr>
        <xdr:cNvPr id="8213" name="Text Box 21"/>
        <xdr:cNvSpPr txBox="1">
          <a:spLocks noChangeArrowheads="1"/>
        </xdr:cNvSpPr>
      </xdr:nvSpPr>
      <xdr:spPr bwMode="auto">
        <a:xfrm>
          <a:off x="6105525" y="3276600"/>
          <a:ext cx="400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+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Fv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17</xdr:col>
      <xdr:colOff>114300</xdr:colOff>
      <xdr:row>10</xdr:row>
      <xdr:rowOff>104775</xdr:rowOff>
    </xdr:from>
    <xdr:to>
      <xdr:col>17</xdr:col>
      <xdr:colOff>114300</xdr:colOff>
      <xdr:row>15</xdr:row>
      <xdr:rowOff>161925</xdr:rowOff>
    </xdr:to>
    <xdr:sp macro="" textlink="">
      <xdr:nvSpPr>
        <xdr:cNvPr id="8214" name="Line 22"/>
        <xdr:cNvSpPr>
          <a:spLocks noChangeShapeType="1"/>
        </xdr:cNvSpPr>
      </xdr:nvSpPr>
      <xdr:spPr bwMode="auto">
        <a:xfrm>
          <a:off x="4000500" y="1857375"/>
          <a:ext cx="0" cy="10096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10</xdr:col>
      <xdr:colOff>57150</xdr:colOff>
      <xdr:row>11</xdr:row>
      <xdr:rowOff>123825</xdr:rowOff>
    </xdr:from>
    <xdr:ext cx="304800" cy="171450"/>
    <xdr:sp macro="" textlink="">
      <xdr:nvSpPr>
        <xdr:cNvPr id="8215" name="Text Box 23"/>
        <xdr:cNvSpPr txBox="1">
          <a:spLocks noChangeArrowheads="1"/>
        </xdr:cNvSpPr>
      </xdr:nvSpPr>
      <xdr:spPr bwMode="auto">
        <a:xfrm>
          <a:off x="2514600" y="20669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監修</a:t>
          </a:r>
        </a:p>
      </xdr:txBody>
    </xdr:sp>
    <xdr:clientData/>
  </xdr:oneCellAnchor>
  <xdr:twoCellAnchor>
    <xdr:from>
      <xdr:col>20</xdr:col>
      <xdr:colOff>180975</xdr:colOff>
      <xdr:row>7</xdr:row>
      <xdr:rowOff>114300</xdr:rowOff>
    </xdr:from>
    <xdr:to>
      <xdr:col>20</xdr:col>
      <xdr:colOff>180975</xdr:colOff>
      <xdr:row>22</xdr:row>
      <xdr:rowOff>123825</xdr:rowOff>
    </xdr:to>
    <xdr:sp macro="" textlink="">
      <xdr:nvSpPr>
        <xdr:cNvPr id="8216" name="Line 24"/>
        <xdr:cNvSpPr>
          <a:spLocks noChangeShapeType="1"/>
        </xdr:cNvSpPr>
      </xdr:nvSpPr>
      <xdr:spPr bwMode="auto">
        <a:xfrm>
          <a:off x="4448175" y="1295400"/>
          <a:ext cx="0" cy="28670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21</xdr:row>
      <xdr:rowOff>85725</xdr:rowOff>
    </xdr:from>
    <xdr:to>
      <xdr:col>29</xdr:col>
      <xdr:colOff>209550</xdr:colOff>
      <xdr:row>21</xdr:row>
      <xdr:rowOff>85725</xdr:rowOff>
    </xdr:to>
    <xdr:sp macro="" textlink="">
      <xdr:nvSpPr>
        <xdr:cNvPr id="8217" name="Line 25"/>
        <xdr:cNvSpPr>
          <a:spLocks noChangeShapeType="1"/>
        </xdr:cNvSpPr>
      </xdr:nvSpPr>
      <xdr:spPr bwMode="auto">
        <a:xfrm>
          <a:off x="6448425" y="3933825"/>
          <a:ext cx="495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152400</xdr:colOff>
      <xdr:row>10</xdr:row>
      <xdr:rowOff>85725</xdr:rowOff>
    </xdr:from>
    <xdr:to>
      <xdr:col>21</xdr:col>
      <xdr:colOff>19050</xdr:colOff>
      <xdr:row>10</xdr:row>
      <xdr:rowOff>123825</xdr:rowOff>
    </xdr:to>
    <xdr:sp macro="" textlink="">
      <xdr:nvSpPr>
        <xdr:cNvPr id="8218" name="Oval 26"/>
        <xdr:cNvSpPr>
          <a:spLocks noChangeArrowheads="1"/>
        </xdr:cNvSpPr>
      </xdr:nvSpPr>
      <xdr:spPr bwMode="auto">
        <a:xfrm>
          <a:off x="4429125" y="183832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15</xdr:col>
      <xdr:colOff>104775</xdr:colOff>
      <xdr:row>15</xdr:row>
      <xdr:rowOff>95250</xdr:rowOff>
    </xdr:from>
    <xdr:ext cx="209550" cy="171450"/>
    <xdr:sp macro="" textlink="">
      <xdr:nvSpPr>
        <xdr:cNvPr id="8219" name="Text Box 27"/>
        <xdr:cNvSpPr txBox="1">
          <a:spLocks noChangeArrowheads="1"/>
        </xdr:cNvSpPr>
      </xdr:nvSpPr>
      <xdr:spPr bwMode="auto">
        <a:xfrm>
          <a:off x="3657600" y="28003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oneCellAnchor>
  <xdr:twoCellAnchor editAs="oneCell">
    <xdr:from>
      <xdr:col>21</xdr:col>
      <xdr:colOff>247650</xdr:colOff>
      <xdr:row>7</xdr:row>
      <xdr:rowOff>66675</xdr:rowOff>
    </xdr:from>
    <xdr:to>
      <xdr:col>22</xdr:col>
      <xdr:colOff>247650</xdr:colOff>
      <xdr:row>8</xdr:row>
      <xdr:rowOff>57150</xdr:rowOff>
    </xdr:to>
    <xdr:sp macro="" textlink="">
      <xdr:nvSpPr>
        <xdr:cNvPr id="8220" name="Text Box 28"/>
        <xdr:cNvSpPr txBox="1">
          <a:spLocks noChangeArrowheads="1"/>
        </xdr:cNvSpPr>
      </xdr:nvSpPr>
      <xdr:spPr bwMode="auto">
        <a:xfrm>
          <a:off x="4695825" y="124777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27</xdr:col>
      <xdr:colOff>95250</xdr:colOff>
      <xdr:row>10</xdr:row>
      <xdr:rowOff>104775</xdr:rowOff>
    </xdr:from>
    <xdr:to>
      <xdr:col>28</xdr:col>
      <xdr:colOff>161925</xdr:colOff>
      <xdr:row>10</xdr:row>
      <xdr:rowOff>104775</xdr:rowOff>
    </xdr:to>
    <xdr:sp macro="" textlink="">
      <xdr:nvSpPr>
        <xdr:cNvPr id="8221" name="Line 29"/>
        <xdr:cNvSpPr>
          <a:spLocks noChangeShapeType="1"/>
        </xdr:cNvSpPr>
      </xdr:nvSpPr>
      <xdr:spPr bwMode="auto">
        <a:xfrm>
          <a:off x="6257925" y="1857375"/>
          <a:ext cx="3524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26</xdr:col>
      <xdr:colOff>219075</xdr:colOff>
      <xdr:row>10</xdr:row>
      <xdr:rowOff>19050</xdr:rowOff>
    </xdr:from>
    <xdr:to>
      <xdr:col>27</xdr:col>
      <xdr:colOff>133350</xdr:colOff>
      <xdr:row>11</xdr:row>
      <xdr:rowOff>19050</xdr:rowOff>
    </xdr:to>
    <xdr:sp macro="" textlink="">
      <xdr:nvSpPr>
        <xdr:cNvPr id="8222" name="Text Box 30"/>
        <xdr:cNvSpPr txBox="1">
          <a:spLocks noChangeArrowheads="1"/>
        </xdr:cNvSpPr>
      </xdr:nvSpPr>
      <xdr:spPr bwMode="auto">
        <a:xfrm>
          <a:off x="6096000" y="177165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28575</xdr:colOff>
      <xdr:row>16</xdr:row>
      <xdr:rowOff>47625</xdr:rowOff>
    </xdr:from>
    <xdr:to>
      <xdr:col>10</xdr:col>
      <xdr:colOff>28575</xdr:colOff>
      <xdr:row>16</xdr:row>
      <xdr:rowOff>47625</xdr:rowOff>
    </xdr:to>
    <xdr:sp macro="" textlink="">
      <xdr:nvSpPr>
        <xdr:cNvPr id="8223" name="Line 31"/>
        <xdr:cNvSpPr>
          <a:spLocks noChangeShapeType="1"/>
        </xdr:cNvSpPr>
      </xdr:nvSpPr>
      <xdr:spPr bwMode="auto">
        <a:xfrm flipH="1">
          <a:off x="2486025" y="29432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142875</xdr:colOff>
      <xdr:row>15</xdr:row>
      <xdr:rowOff>161925</xdr:rowOff>
    </xdr:from>
    <xdr:to>
      <xdr:col>27</xdr:col>
      <xdr:colOff>142875</xdr:colOff>
      <xdr:row>18</xdr:row>
      <xdr:rowOff>28575</xdr:rowOff>
    </xdr:to>
    <xdr:sp macro="" textlink="">
      <xdr:nvSpPr>
        <xdr:cNvPr id="8224" name="Line 32"/>
        <xdr:cNvSpPr>
          <a:spLocks noChangeShapeType="1"/>
        </xdr:cNvSpPr>
      </xdr:nvSpPr>
      <xdr:spPr bwMode="auto">
        <a:xfrm>
          <a:off x="6305550" y="2867025"/>
          <a:ext cx="0" cy="4381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27</xdr:col>
      <xdr:colOff>133350</xdr:colOff>
      <xdr:row>15</xdr:row>
      <xdr:rowOff>28575</xdr:rowOff>
    </xdr:from>
    <xdr:to>
      <xdr:col>28</xdr:col>
      <xdr:colOff>47625</xdr:colOff>
      <xdr:row>16</xdr:row>
      <xdr:rowOff>28575</xdr:rowOff>
    </xdr:to>
    <xdr:sp macro="" textlink="">
      <xdr:nvSpPr>
        <xdr:cNvPr id="8225" name="Text Box 33"/>
        <xdr:cNvSpPr txBox="1">
          <a:spLocks noChangeArrowheads="1"/>
        </xdr:cNvSpPr>
      </xdr:nvSpPr>
      <xdr:spPr bwMode="auto">
        <a:xfrm>
          <a:off x="6296025" y="27336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3</xdr:row>
      <xdr:rowOff>180975</xdr:rowOff>
    </xdr:from>
    <xdr:to>
      <xdr:col>31</xdr:col>
      <xdr:colOff>9525</xdr:colOff>
      <xdr:row>3</xdr:row>
      <xdr:rowOff>180975</xdr:rowOff>
    </xdr:to>
    <xdr:sp macro="" textlink="">
      <xdr:nvSpPr>
        <xdr:cNvPr id="8226" name="Line 34"/>
        <xdr:cNvSpPr>
          <a:spLocks noChangeShapeType="1"/>
        </xdr:cNvSpPr>
      </xdr:nvSpPr>
      <xdr:spPr bwMode="auto">
        <a:xfrm>
          <a:off x="219075" y="561975"/>
          <a:ext cx="7096125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25</xdr:col>
      <xdr:colOff>9525</xdr:colOff>
      <xdr:row>12</xdr:row>
      <xdr:rowOff>9525</xdr:rowOff>
    </xdr:from>
    <xdr:ext cx="676275" cy="171450"/>
    <xdr:sp macro="" textlink="">
      <xdr:nvSpPr>
        <xdr:cNvPr id="8227" name="Text Box 35"/>
        <xdr:cNvSpPr txBox="1">
          <a:spLocks noChangeArrowheads="1"/>
        </xdr:cNvSpPr>
      </xdr:nvSpPr>
      <xdr:spPr bwMode="auto">
        <a:xfrm>
          <a:off x="5600700" y="2143125"/>
          <a:ext cx="676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アンカボルト</a:t>
          </a:r>
        </a:p>
      </xdr:txBody>
    </xdr:sp>
    <xdr:clientData/>
  </xdr:oneCellAnchor>
  <xdr:twoCellAnchor>
    <xdr:from>
      <xdr:col>10</xdr:col>
      <xdr:colOff>28575</xdr:colOff>
      <xdr:row>17</xdr:row>
      <xdr:rowOff>47625</xdr:rowOff>
    </xdr:from>
    <xdr:to>
      <xdr:col>10</xdr:col>
      <xdr:colOff>28575</xdr:colOff>
      <xdr:row>17</xdr:row>
      <xdr:rowOff>47625</xdr:rowOff>
    </xdr:to>
    <xdr:sp macro="" textlink="">
      <xdr:nvSpPr>
        <xdr:cNvPr id="8228" name="Line 36"/>
        <xdr:cNvSpPr>
          <a:spLocks noChangeShapeType="1"/>
        </xdr:cNvSpPr>
      </xdr:nvSpPr>
      <xdr:spPr bwMode="auto">
        <a:xfrm flipH="1">
          <a:off x="2486025" y="313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</xdr:colOff>
      <xdr:row>18</xdr:row>
      <xdr:rowOff>47625</xdr:rowOff>
    </xdr:from>
    <xdr:to>
      <xdr:col>10</xdr:col>
      <xdr:colOff>28575</xdr:colOff>
      <xdr:row>18</xdr:row>
      <xdr:rowOff>47625</xdr:rowOff>
    </xdr:to>
    <xdr:sp macro="" textlink="">
      <xdr:nvSpPr>
        <xdr:cNvPr id="8229" name="Line 37"/>
        <xdr:cNvSpPr>
          <a:spLocks noChangeShapeType="1"/>
        </xdr:cNvSpPr>
      </xdr:nvSpPr>
      <xdr:spPr bwMode="auto">
        <a:xfrm flipH="1">
          <a:off x="2486025" y="33242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</xdr:colOff>
      <xdr:row>19</xdr:row>
      <xdr:rowOff>47625</xdr:rowOff>
    </xdr:from>
    <xdr:to>
      <xdr:col>10</xdr:col>
      <xdr:colOff>28575</xdr:colOff>
      <xdr:row>19</xdr:row>
      <xdr:rowOff>47625</xdr:rowOff>
    </xdr:to>
    <xdr:sp macro="" textlink="">
      <xdr:nvSpPr>
        <xdr:cNvPr id="8230" name="Line 38"/>
        <xdr:cNvSpPr>
          <a:spLocks noChangeShapeType="1"/>
        </xdr:cNvSpPr>
      </xdr:nvSpPr>
      <xdr:spPr bwMode="auto">
        <a:xfrm flipH="1">
          <a:off x="2486025" y="3514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200025</xdr:colOff>
      <xdr:row>19</xdr:row>
      <xdr:rowOff>180975</xdr:rowOff>
    </xdr:from>
    <xdr:to>
      <xdr:col>22</xdr:col>
      <xdr:colOff>200025</xdr:colOff>
      <xdr:row>22</xdr:row>
      <xdr:rowOff>171450</xdr:rowOff>
    </xdr:to>
    <xdr:sp macro="" textlink="">
      <xdr:nvSpPr>
        <xdr:cNvPr id="8232" name="Line 40"/>
        <xdr:cNvSpPr>
          <a:spLocks noChangeShapeType="1"/>
        </xdr:cNvSpPr>
      </xdr:nvSpPr>
      <xdr:spPr bwMode="auto">
        <a:xfrm>
          <a:off x="4933950" y="3648075"/>
          <a:ext cx="0" cy="561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28</xdr:col>
      <xdr:colOff>180975</xdr:colOff>
      <xdr:row>24</xdr:row>
      <xdr:rowOff>28575</xdr:rowOff>
    </xdr:to>
    <xdr:sp macro="" textlink="">
      <xdr:nvSpPr>
        <xdr:cNvPr id="8235" name="Line 43"/>
        <xdr:cNvSpPr>
          <a:spLocks noChangeShapeType="1"/>
        </xdr:cNvSpPr>
      </xdr:nvSpPr>
      <xdr:spPr bwMode="auto">
        <a:xfrm>
          <a:off x="6629400" y="1343025"/>
          <a:ext cx="0" cy="3105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</xdr:colOff>
      <xdr:row>9</xdr:row>
      <xdr:rowOff>142875</xdr:rowOff>
    </xdr:from>
    <xdr:to>
      <xdr:col>15</xdr:col>
      <xdr:colOff>28575</xdr:colOff>
      <xdr:row>22</xdr:row>
      <xdr:rowOff>28575</xdr:rowOff>
    </xdr:to>
    <xdr:sp macro="" textlink="">
      <xdr:nvSpPr>
        <xdr:cNvPr id="8236" name="Line 44"/>
        <xdr:cNvSpPr>
          <a:spLocks noChangeShapeType="1"/>
        </xdr:cNvSpPr>
      </xdr:nvSpPr>
      <xdr:spPr bwMode="auto">
        <a:xfrm>
          <a:off x="3581400" y="1704975"/>
          <a:ext cx="0" cy="2362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142875</xdr:colOff>
      <xdr:row>8</xdr:row>
      <xdr:rowOff>161925</xdr:rowOff>
    </xdr:from>
    <xdr:to>
      <xdr:col>28</xdr:col>
      <xdr:colOff>180975</xdr:colOff>
      <xdr:row>8</xdr:row>
      <xdr:rowOff>161925</xdr:rowOff>
    </xdr:to>
    <xdr:sp macro="" textlink="">
      <xdr:nvSpPr>
        <xdr:cNvPr id="8238" name="Line 46"/>
        <xdr:cNvSpPr>
          <a:spLocks noChangeShapeType="1"/>
        </xdr:cNvSpPr>
      </xdr:nvSpPr>
      <xdr:spPr bwMode="auto">
        <a:xfrm>
          <a:off x="6305550" y="1533525"/>
          <a:ext cx="3238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27</xdr:col>
      <xdr:colOff>123825</xdr:colOff>
      <xdr:row>23</xdr:row>
      <xdr:rowOff>0</xdr:rowOff>
    </xdr:from>
    <xdr:ext cx="161925" cy="190500"/>
    <xdr:sp macro="" textlink="">
      <xdr:nvSpPr>
        <xdr:cNvPr id="8239" name="Text Box 47"/>
        <xdr:cNvSpPr txBox="1">
          <a:spLocks noChangeArrowheads="1"/>
        </xdr:cNvSpPr>
      </xdr:nvSpPr>
      <xdr:spPr bwMode="auto">
        <a:xfrm>
          <a:off x="6286500" y="4229100"/>
          <a:ext cx="161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</a:t>
          </a:r>
        </a:p>
      </xdr:txBody>
    </xdr:sp>
    <xdr:clientData/>
  </xdr:oneCellAnchor>
  <xdr:twoCellAnchor>
    <xdr:from>
      <xdr:col>20</xdr:col>
      <xdr:colOff>9525</xdr:colOff>
      <xdr:row>22</xdr:row>
      <xdr:rowOff>76200</xdr:rowOff>
    </xdr:from>
    <xdr:to>
      <xdr:col>20</xdr:col>
      <xdr:colOff>9525</xdr:colOff>
      <xdr:row>24</xdr:row>
      <xdr:rowOff>38100</xdr:rowOff>
    </xdr:to>
    <xdr:sp macro="" textlink="">
      <xdr:nvSpPr>
        <xdr:cNvPr id="8240" name="Line 48"/>
        <xdr:cNvSpPr>
          <a:spLocks noChangeShapeType="1"/>
        </xdr:cNvSpPr>
      </xdr:nvSpPr>
      <xdr:spPr bwMode="auto">
        <a:xfrm>
          <a:off x="4286250" y="4114800"/>
          <a:ext cx="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16</xdr:col>
      <xdr:colOff>142875</xdr:colOff>
      <xdr:row>13</xdr:row>
      <xdr:rowOff>38100</xdr:rowOff>
    </xdr:from>
    <xdr:ext cx="209550" cy="219075"/>
    <xdr:sp macro="" textlink="">
      <xdr:nvSpPr>
        <xdr:cNvPr id="8241" name="Text Box 49"/>
        <xdr:cNvSpPr txBox="1">
          <a:spLocks noChangeArrowheads="1"/>
        </xdr:cNvSpPr>
      </xdr:nvSpPr>
      <xdr:spPr bwMode="auto">
        <a:xfrm>
          <a:off x="3838575" y="2362200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0" tIns="22860" rIns="18288" bIns="0" anchor="b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2g</a:t>
          </a:r>
        </a:p>
      </xdr:txBody>
    </xdr:sp>
    <xdr:clientData/>
  </xdr:oneCellAnchor>
  <xdr:twoCellAnchor editAs="oneCell">
    <xdr:from>
      <xdr:col>27</xdr:col>
      <xdr:colOff>104775</xdr:colOff>
      <xdr:row>8</xdr:row>
      <xdr:rowOff>9525</xdr:rowOff>
    </xdr:from>
    <xdr:to>
      <xdr:col>28</xdr:col>
      <xdr:colOff>104775</xdr:colOff>
      <xdr:row>9</xdr:row>
      <xdr:rowOff>0</xdr:rowOff>
    </xdr:to>
    <xdr:sp macro="" textlink="">
      <xdr:nvSpPr>
        <xdr:cNvPr id="8242" name="Text Box 50"/>
        <xdr:cNvSpPr txBox="1">
          <a:spLocks noChangeArrowheads="1"/>
        </xdr:cNvSpPr>
      </xdr:nvSpPr>
      <xdr:spPr bwMode="auto">
        <a:xfrm>
          <a:off x="6267450" y="138112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20</xdr:col>
      <xdr:colOff>9525</xdr:colOff>
      <xdr:row>9</xdr:row>
      <xdr:rowOff>142875</xdr:rowOff>
    </xdr:from>
    <xdr:to>
      <xdr:col>25</xdr:col>
      <xdr:colOff>19050</xdr:colOff>
      <xdr:row>22</xdr:row>
      <xdr:rowOff>28575</xdr:rowOff>
    </xdr:to>
    <xdr:grpSp>
      <xdr:nvGrpSpPr>
        <xdr:cNvPr id="8243" name="Group 51"/>
        <xdr:cNvGrpSpPr>
          <a:grpSpLocks/>
        </xdr:cNvGrpSpPr>
      </xdr:nvGrpSpPr>
      <xdr:grpSpPr bwMode="auto">
        <a:xfrm>
          <a:off x="4286250" y="1704975"/>
          <a:ext cx="1323975" cy="2362200"/>
          <a:chOff x="386" y="146"/>
          <a:chExt cx="163" cy="202"/>
        </a:xfrm>
      </xdr:grpSpPr>
      <xdr:sp macro="" textlink="">
        <xdr:nvSpPr>
          <xdr:cNvPr id="8244" name="Line 52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5" name="Line 53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6" name="Line 54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47" name="Line 55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47625</xdr:colOff>
      <xdr:row>10</xdr:row>
      <xdr:rowOff>114300</xdr:rowOff>
    </xdr:from>
    <xdr:to>
      <xdr:col>25</xdr:col>
      <xdr:colOff>219075</xdr:colOff>
      <xdr:row>10</xdr:row>
      <xdr:rowOff>114300</xdr:rowOff>
    </xdr:to>
    <xdr:sp macro="" textlink="">
      <xdr:nvSpPr>
        <xdr:cNvPr id="8248" name="Line 56"/>
        <xdr:cNvSpPr>
          <a:spLocks noChangeShapeType="1"/>
        </xdr:cNvSpPr>
      </xdr:nvSpPr>
      <xdr:spPr bwMode="auto">
        <a:xfrm>
          <a:off x="5638800" y="18669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38100</xdr:colOff>
      <xdr:row>10</xdr:row>
      <xdr:rowOff>104775</xdr:rowOff>
    </xdr:from>
    <xdr:to>
      <xdr:col>25</xdr:col>
      <xdr:colOff>209550</xdr:colOff>
      <xdr:row>10</xdr:row>
      <xdr:rowOff>104775</xdr:rowOff>
    </xdr:to>
    <xdr:sp macro="" textlink="">
      <xdr:nvSpPr>
        <xdr:cNvPr id="8249" name="Line 57"/>
        <xdr:cNvSpPr>
          <a:spLocks noChangeShapeType="1"/>
        </xdr:cNvSpPr>
      </xdr:nvSpPr>
      <xdr:spPr bwMode="auto">
        <a:xfrm>
          <a:off x="5629275" y="18573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28575</xdr:colOff>
      <xdr:row>10</xdr:row>
      <xdr:rowOff>104775</xdr:rowOff>
    </xdr:from>
    <xdr:to>
      <xdr:col>25</xdr:col>
      <xdr:colOff>180975</xdr:colOff>
      <xdr:row>10</xdr:row>
      <xdr:rowOff>104775</xdr:rowOff>
    </xdr:to>
    <xdr:sp macro="" textlink="">
      <xdr:nvSpPr>
        <xdr:cNvPr id="8250" name="Line 58"/>
        <xdr:cNvSpPr>
          <a:spLocks noChangeShapeType="1"/>
        </xdr:cNvSpPr>
      </xdr:nvSpPr>
      <xdr:spPr bwMode="auto">
        <a:xfrm>
          <a:off x="5619750" y="1857375"/>
          <a:ext cx="152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38100</xdr:colOff>
      <xdr:row>10</xdr:row>
      <xdr:rowOff>104775</xdr:rowOff>
    </xdr:from>
    <xdr:to>
      <xdr:col>25</xdr:col>
      <xdr:colOff>276225</xdr:colOff>
      <xdr:row>10</xdr:row>
      <xdr:rowOff>104775</xdr:rowOff>
    </xdr:to>
    <xdr:sp macro="" textlink="">
      <xdr:nvSpPr>
        <xdr:cNvPr id="8251" name="Line 59"/>
        <xdr:cNvSpPr>
          <a:spLocks noChangeShapeType="1"/>
        </xdr:cNvSpPr>
      </xdr:nvSpPr>
      <xdr:spPr bwMode="auto">
        <a:xfrm>
          <a:off x="5629275" y="1857375"/>
          <a:ext cx="2381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161925</xdr:colOff>
      <xdr:row>21</xdr:row>
      <xdr:rowOff>85725</xdr:rowOff>
    </xdr:from>
    <xdr:to>
      <xdr:col>29</xdr:col>
      <xdr:colOff>38100</xdr:colOff>
      <xdr:row>21</xdr:row>
      <xdr:rowOff>85725</xdr:rowOff>
    </xdr:to>
    <xdr:sp macro="" textlink="">
      <xdr:nvSpPr>
        <xdr:cNvPr id="8252" name="Line 60"/>
        <xdr:cNvSpPr>
          <a:spLocks noChangeShapeType="1"/>
        </xdr:cNvSpPr>
      </xdr:nvSpPr>
      <xdr:spPr bwMode="auto">
        <a:xfrm>
          <a:off x="6610350" y="3933825"/>
          <a:ext cx="16192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171450</xdr:colOff>
      <xdr:row>10</xdr:row>
      <xdr:rowOff>104775</xdr:rowOff>
    </xdr:from>
    <xdr:to>
      <xdr:col>29</xdr:col>
      <xdr:colOff>38100</xdr:colOff>
      <xdr:row>10</xdr:row>
      <xdr:rowOff>104775</xdr:rowOff>
    </xdr:to>
    <xdr:sp macro="" textlink="">
      <xdr:nvSpPr>
        <xdr:cNvPr id="8253" name="Line 61"/>
        <xdr:cNvSpPr>
          <a:spLocks noChangeShapeType="1"/>
        </xdr:cNvSpPr>
      </xdr:nvSpPr>
      <xdr:spPr bwMode="auto">
        <a:xfrm>
          <a:off x="6619875" y="1857375"/>
          <a:ext cx="15240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152400</xdr:colOff>
      <xdr:row>7</xdr:row>
      <xdr:rowOff>114300</xdr:rowOff>
    </xdr:from>
    <xdr:to>
      <xdr:col>24</xdr:col>
      <xdr:colOff>152400</xdr:colOff>
      <xdr:row>22</xdr:row>
      <xdr:rowOff>123825</xdr:rowOff>
    </xdr:to>
    <xdr:sp macro="" textlink="">
      <xdr:nvSpPr>
        <xdr:cNvPr id="8254" name="Line 62"/>
        <xdr:cNvSpPr>
          <a:spLocks noChangeShapeType="1"/>
        </xdr:cNvSpPr>
      </xdr:nvSpPr>
      <xdr:spPr bwMode="auto">
        <a:xfrm>
          <a:off x="5457825" y="1295400"/>
          <a:ext cx="0" cy="28670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180975</xdr:colOff>
      <xdr:row>8</xdr:row>
      <xdr:rowOff>161925</xdr:rowOff>
    </xdr:from>
    <xdr:to>
      <xdr:col>29</xdr:col>
      <xdr:colOff>66675</xdr:colOff>
      <xdr:row>9</xdr:row>
      <xdr:rowOff>161925</xdr:rowOff>
    </xdr:to>
    <xdr:sp macro="" textlink="">
      <xdr:nvSpPr>
        <xdr:cNvPr id="8255" name="Line 63"/>
        <xdr:cNvSpPr>
          <a:spLocks noChangeShapeType="1"/>
        </xdr:cNvSpPr>
      </xdr:nvSpPr>
      <xdr:spPr bwMode="auto">
        <a:xfrm flipV="1">
          <a:off x="6629400" y="15335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38100</xdr:rowOff>
    </xdr:from>
    <xdr:to>
      <xdr:col>29</xdr:col>
      <xdr:colOff>66675</xdr:colOff>
      <xdr:row>10</xdr:row>
      <xdr:rowOff>38100</xdr:rowOff>
    </xdr:to>
    <xdr:sp macro="" textlink="">
      <xdr:nvSpPr>
        <xdr:cNvPr id="8256" name="Line 64"/>
        <xdr:cNvSpPr>
          <a:spLocks noChangeShapeType="1"/>
        </xdr:cNvSpPr>
      </xdr:nvSpPr>
      <xdr:spPr bwMode="auto">
        <a:xfrm flipV="1">
          <a:off x="6629400" y="16002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104775</xdr:rowOff>
    </xdr:from>
    <xdr:to>
      <xdr:col>29</xdr:col>
      <xdr:colOff>66675</xdr:colOff>
      <xdr:row>10</xdr:row>
      <xdr:rowOff>104775</xdr:rowOff>
    </xdr:to>
    <xdr:sp macro="" textlink="">
      <xdr:nvSpPr>
        <xdr:cNvPr id="8257" name="Line 65"/>
        <xdr:cNvSpPr>
          <a:spLocks noChangeShapeType="1"/>
        </xdr:cNvSpPr>
      </xdr:nvSpPr>
      <xdr:spPr bwMode="auto">
        <a:xfrm flipV="1">
          <a:off x="6629400" y="16668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8</xdr:row>
      <xdr:rowOff>95250</xdr:rowOff>
    </xdr:from>
    <xdr:to>
      <xdr:col>29</xdr:col>
      <xdr:colOff>66675</xdr:colOff>
      <xdr:row>9</xdr:row>
      <xdr:rowOff>95250</xdr:rowOff>
    </xdr:to>
    <xdr:sp macro="" textlink="">
      <xdr:nvSpPr>
        <xdr:cNvPr id="8258" name="Line 66"/>
        <xdr:cNvSpPr>
          <a:spLocks noChangeShapeType="1"/>
        </xdr:cNvSpPr>
      </xdr:nvSpPr>
      <xdr:spPr bwMode="auto">
        <a:xfrm flipV="1">
          <a:off x="6629400" y="14668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47625</xdr:rowOff>
    </xdr:from>
    <xdr:to>
      <xdr:col>29</xdr:col>
      <xdr:colOff>66675</xdr:colOff>
      <xdr:row>11</xdr:row>
      <xdr:rowOff>47625</xdr:rowOff>
    </xdr:to>
    <xdr:sp macro="" textlink="">
      <xdr:nvSpPr>
        <xdr:cNvPr id="8259" name="Line 67"/>
        <xdr:cNvSpPr>
          <a:spLocks noChangeShapeType="1"/>
        </xdr:cNvSpPr>
      </xdr:nvSpPr>
      <xdr:spPr bwMode="auto">
        <a:xfrm flipV="1">
          <a:off x="6629400" y="18002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114300</xdr:rowOff>
    </xdr:from>
    <xdr:to>
      <xdr:col>29</xdr:col>
      <xdr:colOff>66675</xdr:colOff>
      <xdr:row>11</xdr:row>
      <xdr:rowOff>114300</xdr:rowOff>
    </xdr:to>
    <xdr:sp macro="" textlink="">
      <xdr:nvSpPr>
        <xdr:cNvPr id="8260" name="Line 68"/>
        <xdr:cNvSpPr>
          <a:spLocks noChangeShapeType="1"/>
        </xdr:cNvSpPr>
      </xdr:nvSpPr>
      <xdr:spPr bwMode="auto">
        <a:xfrm flipV="1">
          <a:off x="6629400" y="18669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180975</xdr:rowOff>
    </xdr:from>
    <xdr:to>
      <xdr:col>29</xdr:col>
      <xdr:colOff>66675</xdr:colOff>
      <xdr:row>11</xdr:row>
      <xdr:rowOff>180975</xdr:rowOff>
    </xdr:to>
    <xdr:sp macro="" textlink="">
      <xdr:nvSpPr>
        <xdr:cNvPr id="8261" name="Line 69"/>
        <xdr:cNvSpPr>
          <a:spLocks noChangeShapeType="1"/>
        </xdr:cNvSpPr>
      </xdr:nvSpPr>
      <xdr:spPr bwMode="auto">
        <a:xfrm flipV="1">
          <a:off x="6629400" y="19335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171450</xdr:rowOff>
    </xdr:from>
    <xdr:to>
      <xdr:col>29</xdr:col>
      <xdr:colOff>66675</xdr:colOff>
      <xdr:row>10</xdr:row>
      <xdr:rowOff>171450</xdr:rowOff>
    </xdr:to>
    <xdr:sp macro="" textlink="">
      <xdr:nvSpPr>
        <xdr:cNvPr id="8262" name="Line 70"/>
        <xdr:cNvSpPr>
          <a:spLocks noChangeShapeType="1"/>
        </xdr:cNvSpPr>
      </xdr:nvSpPr>
      <xdr:spPr bwMode="auto">
        <a:xfrm flipV="1">
          <a:off x="6629400" y="17335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161925</xdr:rowOff>
    </xdr:from>
    <xdr:to>
      <xdr:col>29</xdr:col>
      <xdr:colOff>66675</xdr:colOff>
      <xdr:row>16</xdr:row>
      <xdr:rowOff>161925</xdr:rowOff>
    </xdr:to>
    <xdr:sp macro="" textlink="">
      <xdr:nvSpPr>
        <xdr:cNvPr id="8263" name="Line 71"/>
        <xdr:cNvSpPr>
          <a:spLocks noChangeShapeType="1"/>
        </xdr:cNvSpPr>
      </xdr:nvSpPr>
      <xdr:spPr bwMode="auto">
        <a:xfrm flipV="1">
          <a:off x="6629400" y="28670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38100</xdr:rowOff>
    </xdr:from>
    <xdr:to>
      <xdr:col>29</xdr:col>
      <xdr:colOff>66675</xdr:colOff>
      <xdr:row>17</xdr:row>
      <xdr:rowOff>38100</xdr:rowOff>
    </xdr:to>
    <xdr:sp macro="" textlink="">
      <xdr:nvSpPr>
        <xdr:cNvPr id="8264" name="Line 72"/>
        <xdr:cNvSpPr>
          <a:spLocks noChangeShapeType="1"/>
        </xdr:cNvSpPr>
      </xdr:nvSpPr>
      <xdr:spPr bwMode="auto">
        <a:xfrm flipV="1">
          <a:off x="6629400" y="29337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104775</xdr:rowOff>
    </xdr:from>
    <xdr:to>
      <xdr:col>29</xdr:col>
      <xdr:colOff>66675</xdr:colOff>
      <xdr:row>17</xdr:row>
      <xdr:rowOff>104775</xdr:rowOff>
    </xdr:to>
    <xdr:sp macro="" textlink="">
      <xdr:nvSpPr>
        <xdr:cNvPr id="8265" name="Line 73"/>
        <xdr:cNvSpPr>
          <a:spLocks noChangeShapeType="1"/>
        </xdr:cNvSpPr>
      </xdr:nvSpPr>
      <xdr:spPr bwMode="auto">
        <a:xfrm flipV="1">
          <a:off x="6629400" y="30003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95250</xdr:rowOff>
    </xdr:from>
    <xdr:to>
      <xdr:col>29</xdr:col>
      <xdr:colOff>66675</xdr:colOff>
      <xdr:row>16</xdr:row>
      <xdr:rowOff>95250</xdr:rowOff>
    </xdr:to>
    <xdr:sp macro="" textlink="">
      <xdr:nvSpPr>
        <xdr:cNvPr id="8266" name="Line 74"/>
        <xdr:cNvSpPr>
          <a:spLocks noChangeShapeType="1"/>
        </xdr:cNvSpPr>
      </xdr:nvSpPr>
      <xdr:spPr bwMode="auto">
        <a:xfrm flipV="1">
          <a:off x="6629400" y="28003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29</xdr:col>
      <xdr:colOff>0</xdr:colOff>
      <xdr:row>8</xdr:row>
      <xdr:rowOff>85725</xdr:rowOff>
    </xdr:to>
    <xdr:sp macro="" textlink="">
      <xdr:nvSpPr>
        <xdr:cNvPr id="8267" name="Line 75"/>
        <xdr:cNvSpPr>
          <a:spLocks noChangeShapeType="1"/>
        </xdr:cNvSpPr>
      </xdr:nvSpPr>
      <xdr:spPr bwMode="auto">
        <a:xfrm flipV="1">
          <a:off x="6629400" y="1343025"/>
          <a:ext cx="104775" cy="1143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171450</xdr:rowOff>
    </xdr:from>
    <xdr:to>
      <xdr:col>29</xdr:col>
      <xdr:colOff>47625</xdr:colOff>
      <xdr:row>8</xdr:row>
      <xdr:rowOff>152400</xdr:rowOff>
    </xdr:to>
    <xdr:sp macro="" textlink="">
      <xdr:nvSpPr>
        <xdr:cNvPr id="8268" name="Line 76"/>
        <xdr:cNvSpPr>
          <a:spLocks noChangeShapeType="1"/>
        </xdr:cNvSpPr>
      </xdr:nvSpPr>
      <xdr:spPr bwMode="auto">
        <a:xfrm flipV="1">
          <a:off x="6629400" y="1352550"/>
          <a:ext cx="152400" cy="171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8</xdr:row>
      <xdr:rowOff>28575</xdr:rowOff>
    </xdr:from>
    <xdr:to>
      <xdr:col>29</xdr:col>
      <xdr:colOff>66675</xdr:colOff>
      <xdr:row>9</xdr:row>
      <xdr:rowOff>28575</xdr:rowOff>
    </xdr:to>
    <xdr:sp macro="" textlink="">
      <xdr:nvSpPr>
        <xdr:cNvPr id="8269" name="Line 77"/>
        <xdr:cNvSpPr>
          <a:spLocks noChangeShapeType="1"/>
        </xdr:cNvSpPr>
      </xdr:nvSpPr>
      <xdr:spPr bwMode="auto">
        <a:xfrm flipV="1">
          <a:off x="6629400" y="14001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28</xdr:col>
      <xdr:colOff>228600</xdr:colOff>
      <xdr:row>8</xdr:row>
      <xdr:rowOff>19050</xdr:rowOff>
    </xdr:to>
    <xdr:sp macro="" textlink="">
      <xdr:nvSpPr>
        <xdr:cNvPr id="8270" name="Line 78"/>
        <xdr:cNvSpPr>
          <a:spLocks noChangeShapeType="1"/>
        </xdr:cNvSpPr>
      </xdr:nvSpPr>
      <xdr:spPr bwMode="auto">
        <a:xfrm flipV="1">
          <a:off x="6629400" y="1343025"/>
          <a:ext cx="47625" cy="476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85725</xdr:rowOff>
    </xdr:from>
    <xdr:to>
      <xdr:col>29</xdr:col>
      <xdr:colOff>66675</xdr:colOff>
      <xdr:row>15</xdr:row>
      <xdr:rowOff>85725</xdr:rowOff>
    </xdr:to>
    <xdr:sp macro="" textlink="">
      <xdr:nvSpPr>
        <xdr:cNvPr id="8271" name="Line 79"/>
        <xdr:cNvSpPr>
          <a:spLocks noChangeShapeType="1"/>
        </xdr:cNvSpPr>
      </xdr:nvSpPr>
      <xdr:spPr bwMode="auto">
        <a:xfrm flipV="1">
          <a:off x="6629400" y="26003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152400</xdr:rowOff>
    </xdr:from>
    <xdr:to>
      <xdr:col>29</xdr:col>
      <xdr:colOff>66675</xdr:colOff>
      <xdr:row>15</xdr:row>
      <xdr:rowOff>152400</xdr:rowOff>
    </xdr:to>
    <xdr:sp macro="" textlink="">
      <xdr:nvSpPr>
        <xdr:cNvPr id="8272" name="Line 80"/>
        <xdr:cNvSpPr>
          <a:spLocks noChangeShapeType="1"/>
        </xdr:cNvSpPr>
      </xdr:nvSpPr>
      <xdr:spPr bwMode="auto">
        <a:xfrm flipV="1">
          <a:off x="6629400" y="26670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28575</xdr:rowOff>
    </xdr:from>
    <xdr:to>
      <xdr:col>29</xdr:col>
      <xdr:colOff>66675</xdr:colOff>
      <xdr:row>16</xdr:row>
      <xdr:rowOff>28575</xdr:rowOff>
    </xdr:to>
    <xdr:sp macro="" textlink="">
      <xdr:nvSpPr>
        <xdr:cNvPr id="8273" name="Line 81"/>
        <xdr:cNvSpPr>
          <a:spLocks noChangeShapeType="1"/>
        </xdr:cNvSpPr>
      </xdr:nvSpPr>
      <xdr:spPr bwMode="auto">
        <a:xfrm flipV="1">
          <a:off x="6629400" y="27336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19050</xdr:rowOff>
    </xdr:from>
    <xdr:to>
      <xdr:col>29</xdr:col>
      <xdr:colOff>66675</xdr:colOff>
      <xdr:row>15</xdr:row>
      <xdr:rowOff>19050</xdr:rowOff>
    </xdr:to>
    <xdr:sp macro="" textlink="">
      <xdr:nvSpPr>
        <xdr:cNvPr id="8274" name="Line 82"/>
        <xdr:cNvSpPr>
          <a:spLocks noChangeShapeType="1"/>
        </xdr:cNvSpPr>
      </xdr:nvSpPr>
      <xdr:spPr bwMode="auto">
        <a:xfrm flipV="1">
          <a:off x="6629400" y="25336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18</xdr:row>
      <xdr:rowOff>123825</xdr:rowOff>
    </xdr:from>
    <xdr:to>
      <xdr:col>29</xdr:col>
      <xdr:colOff>66675</xdr:colOff>
      <xdr:row>19</xdr:row>
      <xdr:rowOff>123825</xdr:rowOff>
    </xdr:to>
    <xdr:sp macro="" textlink="">
      <xdr:nvSpPr>
        <xdr:cNvPr id="8275" name="Line 83"/>
        <xdr:cNvSpPr>
          <a:spLocks noChangeShapeType="1"/>
        </xdr:cNvSpPr>
      </xdr:nvSpPr>
      <xdr:spPr bwMode="auto">
        <a:xfrm flipV="1">
          <a:off x="6629400" y="34004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0</xdr:rowOff>
    </xdr:from>
    <xdr:to>
      <xdr:col>29</xdr:col>
      <xdr:colOff>66675</xdr:colOff>
      <xdr:row>20</xdr:row>
      <xdr:rowOff>0</xdr:rowOff>
    </xdr:to>
    <xdr:sp macro="" textlink="">
      <xdr:nvSpPr>
        <xdr:cNvPr id="8276" name="Line 84"/>
        <xdr:cNvSpPr>
          <a:spLocks noChangeShapeType="1"/>
        </xdr:cNvSpPr>
      </xdr:nvSpPr>
      <xdr:spPr bwMode="auto">
        <a:xfrm flipV="1">
          <a:off x="6629400" y="34671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66675</xdr:rowOff>
    </xdr:from>
    <xdr:to>
      <xdr:col>29</xdr:col>
      <xdr:colOff>66675</xdr:colOff>
      <xdr:row>20</xdr:row>
      <xdr:rowOff>66675</xdr:rowOff>
    </xdr:to>
    <xdr:sp macro="" textlink="">
      <xdr:nvSpPr>
        <xdr:cNvPr id="8277" name="Line 85"/>
        <xdr:cNvSpPr>
          <a:spLocks noChangeShapeType="1"/>
        </xdr:cNvSpPr>
      </xdr:nvSpPr>
      <xdr:spPr bwMode="auto">
        <a:xfrm flipV="1">
          <a:off x="6629400" y="35337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18</xdr:row>
      <xdr:rowOff>57150</xdr:rowOff>
    </xdr:from>
    <xdr:to>
      <xdr:col>29</xdr:col>
      <xdr:colOff>66675</xdr:colOff>
      <xdr:row>19</xdr:row>
      <xdr:rowOff>57150</xdr:rowOff>
    </xdr:to>
    <xdr:sp macro="" textlink="">
      <xdr:nvSpPr>
        <xdr:cNvPr id="8278" name="Line 86"/>
        <xdr:cNvSpPr>
          <a:spLocks noChangeShapeType="1"/>
        </xdr:cNvSpPr>
      </xdr:nvSpPr>
      <xdr:spPr bwMode="auto">
        <a:xfrm flipV="1">
          <a:off x="6629400" y="33337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47625</xdr:rowOff>
    </xdr:from>
    <xdr:to>
      <xdr:col>29</xdr:col>
      <xdr:colOff>66675</xdr:colOff>
      <xdr:row>18</xdr:row>
      <xdr:rowOff>47625</xdr:rowOff>
    </xdr:to>
    <xdr:sp macro="" textlink="">
      <xdr:nvSpPr>
        <xdr:cNvPr id="8279" name="Line 87"/>
        <xdr:cNvSpPr>
          <a:spLocks noChangeShapeType="1"/>
        </xdr:cNvSpPr>
      </xdr:nvSpPr>
      <xdr:spPr bwMode="auto">
        <a:xfrm flipV="1">
          <a:off x="6629400" y="31337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114300</xdr:rowOff>
    </xdr:from>
    <xdr:to>
      <xdr:col>29</xdr:col>
      <xdr:colOff>66675</xdr:colOff>
      <xdr:row>18</xdr:row>
      <xdr:rowOff>114300</xdr:rowOff>
    </xdr:to>
    <xdr:sp macro="" textlink="">
      <xdr:nvSpPr>
        <xdr:cNvPr id="8280" name="Line 88"/>
        <xdr:cNvSpPr>
          <a:spLocks noChangeShapeType="1"/>
        </xdr:cNvSpPr>
      </xdr:nvSpPr>
      <xdr:spPr bwMode="auto">
        <a:xfrm flipV="1">
          <a:off x="6629400" y="32004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180975</xdr:rowOff>
    </xdr:from>
    <xdr:to>
      <xdr:col>29</xdr:col>
      <xdr:colOff>66675</xdr:colOff>
      <xdr:row>18</xdr:row>
      <xdr:rowOff>180975</xdr:rowOff>
    </xdr:to>
    <xdr:sp macro="" textlink="">
      <xdr:nvSpPr>
        <xdr:cNvPr id="8281" name="Line 89"/>
        <xdr:cNvSpPr>
          <a:spLocks noChangeShapeType="1"/>
        </xdr:cNvSpPr>
      </xdr:nvSpPr>
      <xdr:spPr bwMode="auto">
        <a:xfrm flipV="1">
          <a:off x="6629400" y="32670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171450</xdr:rowOff>
    </xdr:from>
    <xdr:to>
      <xdr:col>29</xdr:col>
      <xdr:colOff>66675</xdr:colOff>
      <xdr:row>17</xdr:row>
      <xdr:rowOff>171450</xdr:rowOff>
    </xdr:to>
    <xdr:sp macro="" textlink="">
      <xdr:nvSpPr>
        <xdr:cNvPr id="8282" name="Line 90"/>
        <xdr:cNvSpPr>
          <a:spLocks noChangeShapeType="1"/>
        </xdr:cNvSpPr>
      </xdr:nvSpPr>
      <xdr:spPr bwMode="auto">
        <a:xfrm flipV="1">
          <a:off x="6629400" y="30670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85725</xdr:rowOff>
    </xdr:from>
    <xdr:to>
      <xdr:col>29</xdr:col>
      <xdr:colOff>66675</xdr:colOff>
      <xdr:row>22</xdr:row>
      <xdr:rowOff>85725</xdr:rowOff>
    </xdr:to>
    <xdr:sp macro="" textlink="">
      <xdr:nvSpPr>
        <xdr:cNvPr id="8283" name="Line 91"/>
        <xdr:cNvSpPr>
          <a:spLocks noChangeShapeType="1"/>
        </xdr:cNvSpPr>
      </xdr:nvSpPr>
      <xdr:spPr bwMode="auto">
        <a:xfrm flipV="1">
          <a:off x="6629400" y="39338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152400</xdr:rowOff>
    </xdr:from>
    <xdr:to>
      <xdr:col>29</xdr:col>
      <xdr:colOff>66675</xdr:colOff>
      <xdr:row>22</xdr:row>
      <xdr:rowOff>152400</xdr:rowOff>
    </xdr:to>
    <xdr:sp macro="" textlink="">
      <xdr:nvSpPr>
        <xdr:cNvPr id="8284" name="Line 92"/>
        <xdr:cNvSpPr>
          <a:spLocks noChangeShapeType="1"/>
        </xdr:cNvSpPr>
      </xdr:nvSpPr>
      <xdr:spPr bwMode="auto">
        <a:xfrm flipV="1">
          <a:off x="6629400" y="40005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28575</xdr:rowOff>
    </xdr:from>
    <xdr:to>
      <xdr:col>29</xdr:col>
      <xdr:colOff>66675</xdr:colOff>
      <xdr:row>23</xdr:row>
      <xdr:rowOff>28575</xdr:rowOff>
    </xdr:to>
    <xdr:sp macro="" textlink="">
      <xdr:nvSpPr>
        <xdr:cNvPr id="8285" name="Line 93"/>
        <xdr:cNvSpPr>
          <a:spLocks noChangeShapeType="1"/>
        </xdr:cNvSpPr>
      </xdr:nvSpPr>
      <xdr:spPr bwMode="auto">
        <a:xfrm flipV="1">
          <a:off x="6629400" y="40671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19050</xdr:rowOff>
    </xdr:from>
    <xdr:to>
      <xdr:col>29</xdr:col>
      <xdr:colOff>66675</xdr:colOff>
      <xdr:row>22</xdr:row>
      <xdr:rowOff>19050</xdr:rowOff>
    </xdr:to>
    <xdr:sp macro="" textlink="">
      <xdr:nvSpPr>
        <xdr:cNvPr id="8286" name="Line 94"/>
        <xdr:cNvSpPr>
          <a:spLocks noChangeShapeType="1"/>
        </xdr:cNvSpPr>
      </xdr:nvSpPr>
      <xdr:spPr bwMode="auto">
        <a:xfrm flipV="1">
          <a:off x="6629400" y="38671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9525</xdr:rowOff>
    </xdr:from>
    <xdr:to>
      <xdr:col>29</xdr:col>
      <xdr:colOff>66675</xdr:colOff>
      <xdr:row>21</xdr:row>
      <xdr:rowOff>9525</xdr:rowOff>
    </xdr:to>
    <xdr:sp macro="" textlink="">
      <xdr:nvSpPr>
        <xdr:cNvPr id="8287" name="Line 95"/>
        <xdr:cNvSpPr>
          <a:spLocks noChangeShapeType="1"/>
        </xdr:cNvSpPr>
      </xdr:nvSpPr>
      <xdr:spPr bwMode="auto">
        <a:xfrm flipV="1">
          <a:off x="6629400" y="36671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76200</xdr:rowOff>
    </xdr:from>
    <xdr:to>
      <xdr:col>29</xdr:col>
      <xdr:colOff>66675</xdr:colOff>
      <xdr:row>21</xdr:row>
      <xdr:rowOff>66675</xdr:rowOff>
    </xdr:to>
    <xdr:sp macro="" textlink="">
      <xdr:nvSpPr>
        <xdr:cNvPr id="8288" name="Line 96"/>
        <xdr:cNvSpPr>
          <a:spLocks noChangeShapeType="1"/>
        </xdr:cNvSpPr>
      </xdr:nvSpPr>
      <xdr:spPr bwMode="auto">
        <a:xfrm flipV="1">
          <a:off x="6629400" y="3733800"/>
          <a:ext cx="171450" cy="180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142875</xdr:rowOff>
    </xdr:from>
    <xdr:to>
      <xdr:col>29</xdr:col>
      <xdr:colOff>66675</xdr:colOff>
      <xdr:row>21</xdr:row>
      <xdr:rowOff>142875</xdr:rowOff>
    </xdr:to>
    <xdr:sp macro="" textlink="">
      <xdr:nvSpPr>
        <xdr:cNvPr id="8289" name="Line 97"/>
        <xdr:cNvSpPr>
          <a:spLocks noChangeShapeType="1"/>
        </xdr:cNvSpPr>
      </xdr:nvSpPr>
      <xdr:spPr bwMode="auto">
        <a:xfrm flipV="1">
          <a:off x="6629400" y="38004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133350</xdr:rowOff>
    </xdr:from>
    <xdr:to>
      <xdr:col>29</xdr:col>
      <xdr:colOff>66675</xdr:colOff>
      <xdr:row>20</xdr:row>
      <xdr:rowOff>133350</xdr:rowOff>
    </xdr:to>
    <xdr:sp macro="" textlink="">
      <xdr:nvSpPr>
        <xdr:cNvPr id="8290" name="Line 98"/>
        <xdr:cNvSpPr>
          <a:spLocks noChangeShapeType="1"/>
        </xdr:cNvSpPr>
      </xdr:nvSpPr>
      <xdr:spPr bwMode="auto">
        <a:xfrm flipV="1">
          <a:off x="6629400" y="36004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19050</xdr:colOff>
      <xdr:row>23</xdr:row>
      <xdr:rowOff>171450</xdr:rowOff>
    </xdr:from>
    <xdr:to>
      <xdr:col>29</xdr:col>
      <xdr:colOff>66675</xdr:colOff>
      <xdr:row>24</xdr:row>
      <xdr:rowOff>28575</xdr:rowOff>
    </xdr:to>
    <xdr:sp macro="" textlink="">
      <xdr:nvSpPr>
        <xdr:cNvPr id="8291" name="Line 99"/>
        <xdr:cNvSpPr>
          <a:spLocks noChangeShapeType="1"/>
        </xdr:cNvSpPr>
      </xdr:nvSpPr>
      <xdr:spPr bwMode="auto">
        <a:xfrm flipV="1">
          <a:off x="6753225" y="4400550"/>
          <a:ext cx="47625" cy="476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161925</xdr:rowOff>
    </xdr:from>
    <xdr:to>
      <xdr:col>29</xdr:col>
      <xdr:colOff>66675</xdr:colOff>
      <xdr:row>23</xdr:row>
      <xdr:rowOff>161925</xdr:rowOff>
    </xdr:to>
    <xdr:sp macro="" textlink="">
      <xdr:nvSpPr>
        <xdr:cNvPr id="8292" name="Line 100"/>
        <xdr:cNvSpPr>
          <a:spLocks noChangeShapeType="1"/>
        </xdr:cNvSpPr>
      </xdr:nvSpPr>
      <xdr:spPr bwMode="auto">
        <a:xfrm flipV="1">
          <a:off x="6629400" y="42005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23</xdr:row>
      <xdr:rowOff>38100</xdr:rowOff>
    </xdr:from>
    <xdr:to>
      <xdr:col>29</xdr:col>
      <xdr:colOff>66675</xdr:colOff>
      <xdr:row>24</xdr:row>
      <xdr:rowOff>38100</xdr:rowOff>
    </xdr:to>
    <xdr:sp macro="" textlink="">
      <xdr:nvSpPr>
        <xdr:cNvPr id="8293" name="Line 101"/>
        <xdr:cNvSpPr>
          <a:spLocks noChangeShapeType="1"/>
        </xdr:cNvSpPr>
      </xdr:nvSpPr>
      <xdr:spPr bwMode="auto">
        <a:xfrm flipV="1">
          <a:off x="6629400" y="42672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257175</xdr:colOff>
      <xdr:row>23</xdr:row>
      <xdr:rowOff>104775</xdr:rowOff>
    </xdr:from>
    <xdr:to>
      <xdr:col>29</xdr:col>
      <xdr:colOff>66675</xdr:colOff>
      <xdr:row>24</xdr:row>
      <xdr:rowOff>19050</xdr:rowOff>
    </xdr:to>
    <xdr:sp macro="" textlink="">
      <xdr:nvSpPr>
        <xdr:cNvPr id="8294" name="Line 102"/>
        <xdr:cNvSpPr>
          <a:spLocks noChangeShapeType="1"/>
        </xdr:cNvSpPr>
      </xdr:nvSpPr>
      <xdr:spPr bwMode="auto">
        <a:xfrm flipV="1">
          <a:off x="6705600" y="4333875"/>
          <a:ext cx="95250" cy="1047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95250</xdr:rowOff>
    </xdr:from>
    <xdr:to>
      <xdr:col>29</xdr:col>
      <xdr:colOff>66675</xdr:colOff>
      <xdr:row>23</xdr:row>
      <xdr:rowOff>95250</xdr:rowOff>
    </xdr:to>
    <xdr:sp macro="" textlink="">
      <xdr:nvSpPr>
        <xdr:cNvPr id="8295" name="Line 103"/>
        <xdr:cNvSpPr>
          <a:spLocks noChangeShapeType="1"/>
        </xdr:cNvSpPr>
      </xdr:nvSpPr>
      <xdr:spPr bwMode="auto">
        <a:xfrm flipV="1">
          <a:off x="6629400" y="41338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9525</xdr:rowOff>
    </xdr:from>
    <xdr:to>
      <xdr:col>29</xdr:col>
      <xdr:colOff>66675</xdr:colOff>
      <xdr:row>14</xdr:row>
      <xdr:rowOff>9525</xdr:rowOff>
    </xdr:to>
    <xdr:sp macro="" textlink="">
      <xdr:nvSpPr>
        <xdr:cNvPr id="8296" name="Line 104"/>
        <xdr:cNvSpPr>
          <a:spLocks noChangeShapeType="1"/>
        </xdr:cNvSpPr>
      </xdr:nvSpPr>
      <xdr:spPr bwMode="auto">
        <a:xfrm flipV="1">
          <a:off x="6629400" y="23336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76200</xdr:rowOff>
    </xdr:from>
    <xdr:to>
      <xdr:col>29</xdr:col>
      <xdr:colOff>66675</xdr:colOff>
      <xdr:row>14</xdr:row>
      <xdr:rowOff>76200</xdr:rowOff>
    </xdr:to>
    <xdr:sp macro="" textlink="">
      <xdr:nvSpPr>
        <xdr:cNvPr id="8297" name="Line 105"/>
        <xdr:cNvSpPr>
          <a:spLocks noChangeShapeType="1"/>
        </xdr:cNvSpPr>
      </xdr:nvSpPr>
      <xdr:spPr bwMode="auto">
        <a:xfrm flipV="1">
          <a:off x="6629400" y="24003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142875</xdr:rowOff>
    </xdr:from>
    <xdr:to>
      <xdr:col>29</xdr:col>
      <xdr:colOff>66675</xdr:colOff>
      <xdr:row>14</xdr:row>
      <xdr:rowOff>142875</xdr:rowOff>
    </xdr:to>
    <xdr:sp macro="" textlink="">
      <xdr:nvSpPr>
        <xdr:cNvPr id="8298" name="Line 106"/>
        <xdr:cNvSpPr>
          <a:spLocks noChangeShapeType="1"/>
        </xdr:cNvSpPr>
      </xdr:nvSpPr>
      <xdr:spPr bwMode="auto">
        <a:xfrm flipV="1">
          <a:off x="6629400" y="24669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133350</xdr:rowOff>
    </xdr:from>
    <xdr:to>
      <xdr:col>29</xdr:col>
      <xdr:colOff>66675</xdr:colOff>
      <xdr:row>13</xdr:row>
      <xdr:rowOff>133350</xdr:rowOff>
    </xdr:to>
    <xdr:sp macro="" textlink="">
      <xdr:nvSpPr>
        <xdr:cNvPr id="8299" name="Line 107"/>
        <xdr:cNvSpPr>
          <a:spLocks noChangeShapeType="1"/>
        </xdr:cNvSpPr>
      </xdr:nvSpPr>
      <xdr:spPr bwMode="auto">
        <a:xfrm flipV="1">
          <a:off x="6629400" y="22669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11</xdr:row>
      <xdr:rowOff>123825</xdr:rowOff>
    </xdr:from>
    <xdr:to>
      <xdr:col>29</xdr:col>
      <xdr:colOff>66675</xdr:colOff>
      <xdr:row>12</xdr:row>
      <xdr:rowOff>123825</xdr:rowOff>
    </xdr:to>
    <xdr:sp macro="" textlink="">
      <xdr:nvSpPr>
        <xdr:cNvPr id="8300" name="Line 108"/>
        <xdr:cNvSpPr>
          <a:spLocks noChangeShapeType="1"/>
        </xdr:cNvSpPr>
      </xdr:nvSpPr>
      <xdr:spPr bwMode="auto">
        <a:xfrm flipV="1">
          <a:off x="6629400" y="20669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0</xdr:rowOff>
    </xdr:from>
    <xdr:to>
      <xdr:col>29</xdr:col>
      <xdr:colOff>66675</xdr:colOff>
      <xdr:row>13</xdr:row>
      <xdr:rowOff>0</xdr:rowOff>
    </xdr:to>
    <xdr:sp macro="" textlink="">
      <xdr:nvSpPr>
        <xdr:cNvPr id="8301" name="Line 109"/>
        <xdr:cNvSpPr>
          <a:spLocks noChangeShapeType="1"/>
        </xdr:cNvSpPr>
      </xdr:nvSpPr>
      <xdr:spPr bwMode="auto">
        <a:xfrm flipV="1">
          <a:off x="6629400" y="21336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66675</xdr:rowOff>
    </xdr:from>
    <xdr:to>
      <xdr:col>29</xdr:col>
      <xdr:colOff>66675</xdr:colOff>
      <xdr:row>13</xdr:row>
      <xdr:rowOff>66675</xdr:rowOff>
    </xdr:to>
    <xdr:sp macro="" textlink="">
      <xdr:nvSpPr>
        <xdr:cNvPr id="8302" name="Line 110"/>
        <xdr:cNvSpPr>
          <a:spLocks noChangeShapeType="1"/>
        </xdr:cNvSpPr>
      </xdr:nvSpPr>
      <xdr:spPr bwMode="auto">
        <a:xfrm flipV="1">
          <a:off x="6629400" y="22002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11</xdr:row>
      <xdr:rowOff>57150</xdr:rowOff>
    </xdr:from>
    <xdr:to>
      <xdr:col>29</xdr:col>
      <xdr:colOff>66675</xdr:colOff>
      <xdr:row>12</xdr:row>
      <xdr:rowOff>57150</xdr:rowOff>
    </xdr:to>
    <xdr:sp macro="" textlink="">
      <xdr:nvSpPr>
        <xdr:cNvPr id="8303" name="Line 111"/>
        <xdr:cNvSpPr>
          <a:spLocks noChangeShapeType="1"/>
        </xdr:cNvSpPr>
      </xdr:nvSpPr>
      <xdr:spPr bwMode="auto">
        <a:xfrm flipV="1">
          <a:off x="6629400" y="20002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209550</xdr:colOff>
      <xdr:row>15</xdr:row>
      <xdr:rowOff>161925</xdr:rowOff>
    </xdr:from>
    <xdr:to>
      <xdr:col>23</xdr:col>
      <xdr:colOff>257175</xdr:colOff>
      <xdr:row>15</xdr:row>
      <xdr:rowOff>161925</xdr:rowOff>
    </xdr:to>
    <xdr:sp macro="" textlink="">
      <xdr:nvSpPr>
        <xdr:cNvPr id="8304" name="Line 112"/>
        <xdr:cNvSpPr>
          <a:spLocks noChangeShapeType="1"/>
        </xdr:cNvSpPr>
      </xdr:nvSpPr>
      <xdr:spPr bwMode="auto">
        <a:xfrm>
          <a:off x="4943475" y="2867025"/>
          <a:ext cx="3333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23</xdr:col>
      <xdr:colOff>247650</xdr:colOff>
      <xdr:row>15</xdr:row>
      <xdr:rowOff>76200</xdr:rowOff>
    </xdr:from>
    <xdr:ext cx="209550" cy="342900"/>
    <xdr:sp macro="" textlink="">
      <xdr:nvSpPr>
        <xdr:cNvPr id="8305" name="Text Box 113"/>
        <xdr:cNvSpPr txBox="1">
          <a:spLocks noChangeArrowheads="1"/>
        </xdr:cNvSpPr>
      </xdr:nvSpPr>
      <xdr:spPr bwMode="auto">
        <a:xfrm>
          <a:off x="5267325" y="2781300"/>
          <a:ext cx="2095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22</xdr:col>
      <xdr:colOff>209550</xdr:colOff>
      <xdr:row>15</xdr:row>
      <xdr:rowOff>161925</xdr:rowOff>
    </xdr:from>
    <xdr:to>
      <xdr:col>22</xdr:col>
      <xdr:colOff>209550</xdr:colOff>
      <xdr:row>18</xdr:row>
      <xdr:rowOff>28575</xdr:rowOff>
    </xdr:to>
    <xdr:sp macro="" textlink="">
      <xdr:nvSpPr>
        <xdr:cNvPr id="8306" name="Line 114"/>
        <xdr:cNvSpPr>
          <a:spLocks noChangeShapeType="1"/>
        </xdr:cNvSpPr>
      </xdr:nvSpPr>
      <xdr:spPr bwMode="auto">
        <a:xfrm>
          <a:off x="4943475" y="2867025"/>
          <a:ext cx="0" cy="4381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76200</xdr:colOff>
      <xdr:row>15</xdr:row>
      <xdr:rowOff>9525</xdr:rowOff>
    </xdr:from>
    <xdr:to>
      <xdr:col>22</xdr:col>
      <xdr:colOff>276225</xdr:colOff>
      <xdr:row>16</xdr:row>
      <xdr:rowOff>9525</xdr:rowOff>
    </xdr:to>
    <xdr:sp macro="" textlink="">
      <xdr:nvSpPr>
        <xdr:cNvPr id="8307" name="Text Box 115"/>
        <xdr:cNvSpPr txBox="1">
          <a:spLocks noChangeArrowheads="1"/>
        </xdr:cNvSpPr>
      </xdr:nvSpPr>
      <xdr:spPr bwMode="auto">
        <a:xfrm>
          <a:off x="4810125" y="271462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22</xdr:col>
      <xdr:colOff>28575</xdr:colOff>
      <xdr:row>18</xdr:row>
      <xdr:rowOff>0</xdr:rowOff>
    </xdr:from>
    <xdr:ext cx="400050" cy="190500"/>
    <xdr:sp macro="" textlink="">
      <xdr:nvSpPr>
        <xdr:cNvPr id="8308" name="Text Box 116"/>
        <xdr:cNvSpPr txBox="1">
          <a:spLocks noChangeArrowheads="1"/>
        </xdr:cNvSpPr>
      </xdr:nvSpPr>
      <xdr:spPr bwMode="auto">
        <a:xfrm>
          <a:off x="4762500" y="3276600"/>
          <a:ext cx="400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+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Fv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22</xdr:col>
      <xdr:colOff>209550</xdr:colOff>
      <xdr:row>8</xdr:row>
      <xdr:rowOff>85725</xdr:rowOff>
    </xdr:from>
    <xdr:to>
      <xdr:col>22</xdr:col>
      <xdr:colOff>209550</xdr:colOff>
      <xdr:row>15</xdr:row>
      <xdr:rowOff>152400</xdr:rowOff>
    </xdr:to>
    <xdr:sp macro="" textlink="">
      <xdr:nvSpPr>
        <xdr:cNvPr id="8309" name="Line 117"/>
        <xdr:cNvSpPr>
          <a:spLocks noChangeShapeType="1"/>
        </xdr:cNvSpPr>
      </xdr:nvSpPr>
      <xdr:spPr bwMode="auto">
        <a:xfrm>
          <a:off x="4943475" y="1457325"/>
          <a:ext cx="0" cy="14001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209550</xdr:colOff>
      <xdr:row>8</xdr:row>
      <xdr:rowOff>161925</xdr:rowOff>
    </xdr:from>
    <xdr:to>
      <xdr:col>24</xdr:col>
      <xdr:colOff>152400</xdr:colOff>
      <xdr:row>8</xdr:row>
      <xdr:rowOff>161925</xdr:rowOff>
    </xdr:to>
    <xdr:sp macro="" textlink="">
      <xdr:nvSpPr>
        <xdr:cNvPr id="8310" name="Line 118"/>
        <xdr:cNvSpPr>
          <a:spLocks noChangeShapeType="1"/>
        </xdr:cNvSpPr>
      </xdr:nvSpPr>
      <xdr:spPr bwMode="auto">
        <a:xfrm>
          <a:off x="4943475" y="1533525"/>
          <a:ext cx="5143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266700</xdr:colOff>
      <xdr:row>8</xdr:row>
      <xdr:rowOff>9525</xdr:rowOff>
    </xdr:from>
    <xdr:to>
      <xdr:col>23</xdr:col>
      <xdr:colOff>266700</xdr:colOff>
      <xdr:row>9</xdr:row>
      <xdr:rowOff>0</xdr:rowOff>
    </xdr:to>
    <xdr:sp macro="" textlink="">
      <xdr:nvSpPr>
        <xdr:cNvPr id="8311" name="Text Box 119"/>
        <xdr:cNvSpPr txBox="1">
          <a:spLocks noChangeArrowheads="1"/>
        </xdr:cNvSpPr>
      </xdr:nvSpPr>
      <xdr:spPr bwMode="auto">
        <a:xfrm>
          <a:off x="5000625" y="138112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123825</xdr:colOff>
      <xdr:row>21</xdr:row>
      <xdr:rowOff>85725</xdr:rowOff>
    </xdr:from>
    <xdr:to>
      <xdr:col>25</xdr:col>
      <xdr:colOff>104775</xdr:colOff>
      <xdr:row>21</xdr:row>
      <xdr:rowOff>85725</xdr:rowOff>
    </xdr:to>
    <xdr:sp macro="" textlink="">
      <xdr:nvSpPr>
        <xdr:cNvPr id="8312" name="Line 120"/>
        <xdr:cNvSpPr>
          <a:spLocks noChangeShapeType="1"/>
        </xdr:cNvSpPr>
      </xdr:nvSpPr>
      <xdr:spPr bwMode="auto">
        <a:xfrm>
          <a:off x="3676650" y="3933825"/>
          <a:ext cx="2019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47625</xdr:colOff>
      <xdr:row>15</xdr:row>
      <xdr:rowOff>161925</xdr:rowOff>
    </xdr:from>
    <xdr:to>
      <xdr:col>27</xdr:col>
      <xdr:colOff>142875</xdr:colOff>
      <xdr:row>15</xdr:row>
      <xdr:rowOff>161925</xdr:rowOff>
    </xdr:to>
    <xdr:sp macro="" textlink="">
      <xdr:nvSpPr>
        <xdr:cNvPr id="8313" name="Line 121"/>
        <xdr:cNvSpPr>
          <a:spLocks noChangeShapeType="1"/>
        </xdr:cNvSpPr>
      </xdr:nvSpPr>
      <xdr:spPr bwMode="auto">
        <a:xfrm>
          <a:off x="5924550" y="2867025"/>
          <a:ext cx="381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25</xdr:col>
      <xdr:colOff>161925</xdr:colOff>
      <xdr:row>15</xdr:row>
      <xdr:rowOff>76200</xdr:rowOff>
    </xdr:from>
    <xdr:ext cx="209550" cy="342900"/>
    <xdr:sp macro="" textlink="">
      <xdr:nvSpPr>
        <xdr:cNvPr id="8314" name="Text Box 122"/>
        <xdr:cNvSpPr txBox="1">
          <a:spLocks noChangeArrowheads="1"/>
        </xdr:cNvSpPr>
      </xdr:nvSpPr>
      <xdr:spPr bwMode="auto">
        <a:xfrm>
          <a:off x="5753100" y="2781300"/>
          <a:ext cx="2095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25</xdr:col>
      <xdr:colOff>19050</xdr:colOff>
      <xdr:row>22</xdr:row>
      <xdr:rowOff>76200</xdr:rowOff>
    </xdr:from>
    <xdr:to>
      <xdr:col>25</xdr:col>
      <xdr:colOff>19050</xdr:colOff>
      <xdr:row>24</xdr:row>
      <xdr:rowOff>47625</xdr:rowOff>
    </xdr:to>
    <xdr:sp macro="" textlink="">
      <xdr:nvSpPr>
        <xdr:cNvPr id="8315" name="Line 123"/>
        <xdr:cNvSpPr>
          <a:spLocks noChangeShapeType="1"/>
        </xdr:cNvSpPr>
      </xdr:nvSpPr>
      <xdr:spPr bwMode="auto">
        <a:xfrm>
          <a:off x="5610225" y="4114800"/>
          <a:ext cx="0" cy="352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</xdr:colOff>
      <xdr:row>23</xdr:row>
      <xdr:rowOff>133350</xdr:rowOff>
    </xdr:from>
    <xdr:to>
      <xdr:col>25</xdr:col>
      <xdr:colOff>19050</xdr:colOff>
      <xdr:row>23</xdr:row>
      <xdr:rowOff>133350</xdr:rowOff>
    </xdr:to>
    <xdr:sp macro="" textlink="">
      <xdr:nvSpPr>
        <xdr:cNvPr id="8316" name="Line 124"/>
        <xdr:cNvSpPr>
          <a:spLocks noChangeShapeType="1"/>
        </xdr:cNvSpPr>
      </xdr:nvSpPr>
      <xdr:spPr bwMode="auto">
        <a:xfrm>
          <a:off x="4295775" y="4362450"/>
          <a:ext cx="13144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22</xdr:col>
      <xdr:colOff>123825</xdr:colOff>
      <xdr:row>23</xdr:row>
      <xdr:rowOff>0</xdr:rowOff>
    </xdr:from>
    <xdr:ext cx="180975" cy="190500"/>
    <xdr:sp macro="" textlink="">
      <xdr:nvSpPr>
        <xdr:cNvPr id="8317" name="Text Box 125"/>
        <xdr:cNvSpPr txBox="1">
          <a:spLocks noChangeArrowheads="1"/>
        </xdr:cNvSpPr>
      </xdr:nvSpPr>
      <xdr:spPr bwMode="auto">
        <a:xfrm>
          <a:off x="4857750" y="42291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</a:t>
          </a:r>
        </a:p>
      </xdr:txBody>
    </xdr:sp>
    <xdr:clientData/>
  </xdr:oneCellAnchor>
  <xdr:twoCellAnchor>
    <xdr:from>
      <xdr:col>16</xdr:col>
      <xdr:colOff>104775</xdr:colOff>
      <xdr:row>10</xdr:row>
      <xdr:rowOff>104775</xdr:rowOff>
    </xdr:from>
    <xdr:to>
      <xdr:col>16</xdr:col>
      <xdr:colOff>104775</xdr:colOff>
      <xdr:row>21</xdr:row>
      <xdr:rowOff>85725</xdr:rowOff>
    </xdr:to>
    <xdr:sp macro="" textlink="">
      <xdr:nvSpPr>
        <xdr:cNvPr id="8318" name="Line 126"/>
        <xdr:cNvSpPr>
          <a:spLocks noChangeShapeType="1"/>
        </xdr:cNvSpPr>
      </xdr:nvSpPr>
      <xdr:spPr bwMode="auto">
        <a:xfrm>
          <a:off x="3800475" y="1857375"/>
          <a:ext cx="0" cy="2076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276225</xdr:colOff>
      <xdr:row>10</xdr:row>
      <xdr:rowOff>142875</xdr:rowOff>
    </xdr:from>
    <xdr:to>
      <xdr:col>24</xdr:col>
      <xdr:colOff>133350</xdr:colOff>
      <xdr:row>12</xdr:row>
      <xdr:rowOff>142875</xdr:rowOff>
    </xdr:to>
    <xdr:sp macro="" textlink="">
      <xdr:nvSpPr>
        <xdr:cNvPr id="8319" name="Line 127"/>
        <xdr:cNvSpPr>
          <a:spLocks noChangeShapeType="1"/>
        </xdr:cNvSpPr>
      </xdr:nvSpPr>
      <xdr:spPr bwMode="auto">
        <a:xfrm flipH="1">
          <a:off x="5295900" y="1895475"/>
          <a:ext cx="142875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10</xdr:row>
      <xdr:rowOff>114300</xdr:rowOff>
    </xdr:from>
    <xdr:to>
      <xdr:col>28</xdr:col>
      <xdr:colOff>161925</xdr:colOff>
      <xdr:row>12</xdr:row>
      <xdr:rowOff>142875</xdr:rowOff>
    </xdr:to>
    <xdr:sp macro="" textlink="">
      <xdr:nvSpPr>
        <xdr:cNvPr id="8320" name="Line 128"/>
        <xdr:cNvSpPr>
          <a:spLocks noChangeShapeType="1"/>
        </xdr:cNvSpPr>
      </xdr:nvSpPr>
      <xdr:spPr bwMode="auto">
        <a:xfrm flipH="1">
          <a:off x="6457950" y="1866900"/>
          <a:ext cx="152400" cy="4095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132</xdr:row>
      <xdr:rowOff>28575</xdr:rowOff>
    </xdr:from>
    <xdr:to>
      <xdr:col>31</xdr:col>
      <xdr:colOff>0</xdr:colOff>
      <xdr:row>132</xdr:row>
      <xdr:rowOff>28575</xdr:rowOff>
    </xdr:to>
    <xdr:sp macro="" textlink="">
      <xdr:nvSpPr>
        <xdr:cNvPr id="8355" name="Line 163"/>
        <xdr:cNvSpPr>
          <a:spLocks noChangeShapeType="1"/>
        </xdr:cNvSpPr>
      </xdr:nvSpPr>
      <xdr:spPr bwMode="auto">
        <a:xfrm>
          <a:off x="219075" y="22145625"/>
          <a:ext cx="70866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63</xdr:row>
      <xdr:rowOff>180975</xdr:rowOff>
    </xdr:from>
    <xdr:to>
      <xdr:col>31</xdr:col>
      <xdr:colOff>9525</xdr:colOff>
      <xdr:row>63</xdr:row>
      <xdr:rowOff>180975</xdr:rowOff>
    </xdr:to>
    <xdr:sp macro="" textlink="">
      <xdr:nvSpPr>
        <xdr:cNvPr id="8356" name="Line 164"/>
        <xdr:cNvSpPr>
          <a:spLocks noChangeShapeType="1"/>
        </xdr:cNvSpPr>
      </xdr:nvSpPr>
      <xdr:spPr bwMode="auto">
        <a:xfrm>
          <a:off x="219075" y="11210925"/>
          <a:ext cx="7096125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68</xdr:row>
      <xdr:rowOff>123825</xdr:rowOff>
    </xdr:from>
    <xdr:to>
      <xdr:col>21</xdr:col>
      <xdr:colOff>228600</xdr:colOff>
      <xdr:row>88</xdr:row>
      <xdr:rowOff>152400</xdr:rowOff>
    </xdr:to>
    <xdr:grpSp>
      <xdr:nvGrpSpPr>
        <xdr:cNvPr id="8357" name="Group 165"/>
        <xdr:cNvGrpSpPr>
          <a:grpSpLocks/>
        </xdr:cNvGrpSpPr>
      </xdr:nvGrpSpPr>
      <xdr:grpSpPr bwMode="auto">
        <a:xfrm>
          <a:off x="3038475" y="12134850"/>
          <a:ext cx="1638300" cy="3838575"/>
          <a:chOff x="319" y="1274"/>
          <a:chExt cx="172" cy="403"/>
        </a:xfrm>
      </xdr:grpSpPr>
      <xdr:sp macro="" textlink="">
        <xdr:nvSpPr>
          <xdr:cNvPr id="8358" name="Line 166"/>
          <xdr:cNvSpPr>
            <a:spLocks noChangeShapeType="1"/>
          </xdr:cNvSpPr>
        </xdr:nvSpPr>
        <xdr:spPr bwMode="auto">
          <a:xfrm>
            <a:off x="338" y="1274"/>
            <a:ext cx="0" cy="36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59" name="Line 167"/>
          <xdr:cNvSpPr>
            <a:spLocks noChangeShapeType="1"/>
          </xdr:cNvSpPr>
        </xdr:nvSpPr>
        <xdr:spPr bwMode="auto">
          <a:xfrm>
            <a:off x="347" y="1487"/>
            <a:ext cx="6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60" name="Line 168"/>
          <xdr:cNvSpPr>
            <a:spLocks noChangeShapeType="1"/>
          </xdr:cNvSpPr>
        </xdr:nvSpPr>
        <xdr:spPr bwMode="auto">
          <a:xfrm>
            <a:off x="416" y="1487"/>
            <a:ext cx="54" cy="0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61" name="Text Box 169"/>
          <xdr:cNvSpPr txBox="1">
            <a:spLocks noChangeArrowheads="1"/>
          </xdr:cNvSpPr>
        </xdr:nvSpPr>
        <xdr:spPr bwMode="auto">
          <a:xfrm>
            <a:off x="470" y="1476"/>
            <a:ext cx="2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</xdr:txBody>
      </xdr:sp>
      <xdr:sp macro="" textlink="">
        <xdr:nvSpPr>
          <xdr:cNvPr id="8362" name="Text Box 170"/>
          <xdr:cNvSpPr txBox="1">
            <a:spLocks noChangeArrowheads="1"/>
          </xdr:cNvSpPr>
        </xdr:nvSpPr>
        <xdr:spPr bwMode="auto">
          <a:xfrm>
            <a:off x="340" y="1380"/>
            <a:ext cx="2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W2</a:t>
            </a:r>
          </a:p>
        </xdr:txBody>
      </xdr:sp>
      <xdr:sp macro="" textlink="">
        <xdr:nvSpPr>
          <xdr:cNvPr id="8363" name="Line 171"/>
          <xdr:cNvSpPr>
            <a:spLocks noChangeShapeType="1"/>
          </xdr:cNvSpPr>
        </xdr:nvSpPr>
        <xdr:spPr bwMode="auto">
          <a:xfrm>
            <a:off x="328" y="1274"/>
            <a:ext cx="137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64" name="Line 172"/>
          <xdr:cNvSpPr>
            <a:spLocks noChangeShapeType="1"/>
          </xdr:cNvSpPr>
        </xdr:nvSpPr>
        <xdr:spPr bwMode="auto">
          <a:xfrm>
            <a:off x="436" y="1417"/>
            <a:ext cx="29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65" name="Text Box 173"/>
          <xdr:cNvSpPr txBox="1">
            <a:spLocks noChangeArrowheads="1"/>
          </xdr:cNvSpPr>
        </xdr:nvSpPr>
        <xdr:spPr bwMode="auto">
          <a:xfrm>
            <a:off x="411" y="1470"/>
            <a:ext cx="17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  <a:endPara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366" name="Line 174"/>
          <xdr:cNvSpPr>
            <a:spLocks noChangeShapeType="1"/>
          </xdr:cNvSpPr>
        </xdr:nvSpPr>
        <xdr:spPr bwMode="auto">
          <a:xfrm>
            <a:off x="362" y="1274"/>
            <a:ext cx="0" cy="213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67" name="Text Box 175"/>
          <xdr:cNvSpPr txBox="1">
            <a:spLocks noChangeArrowheads="1"/>
          </xdr:cNvSpPr>
        </xdr:nvSpPr>
        <xdr:spPr bwMode="auto">
          <a:xfrm>
            <a:off x="388" y="1327"/>
            <a:ext cx="20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="vert270" wrap="none" lIns="18288" tIns="22860" rIns="18288" bIns="22860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スタッド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8368" name="Text Box 176"/>
          <xdr:cNvSpPr txBox="1">
            <a:spLocks noChangeArrowheads="1"/>
          </xdr:cNvSpPr>
        </xdr:nvSpPr>
        <xdr:spPr bwMode="auto">
          <a:xfrm>
            <a:off x="452" y="1544"/>
            <a:ext cx="2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</a:t>
            </a:r>
          </a:p>
        </xdr:txBody>
      </xdr:sp>
      <xdr:sp macro="" textlink="">
        <xdr:nvSpPr>
          <xdr:cNvPr id="8369" name="Line 177"/>
          <xdr:cNvSpPr>
            <a:spLocks noChangeShapeType="1"/>
          </xdr:cNvSpPr>
        </xdr:nvSpPr>
        <xdr:spPr bwMode="auto">
          <a:xfrm>
            <a:off x="362" y="1487"/>
            <a:ext cx="0" cy="1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70" name="Text Box 178"/>
          <xdr:cNvSpPr txBox="1">
            <a:spLocks noChangeArrowheads="1"/>
          </xdr:cNvSpPr>
        </xdr:nvSpPr>
        <xdr:spPr bwMode="auto">
          <a:xfrm>
            <a:off x="319" y="1425"/>
            <a:ext cx="24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grpSp>
        <xdr:nvGrpSpPr>
          <xdr:cNvPr id="8371" name="Group 179"/>
          <xdr:cNvGrpSpPr>
            <a:grpSpLocks/>
          </xdr:cNvGrpSpPr>
        </xdr:nvGrpSpPr>
        <xdr:grpSpPr bwMode="auto">
          <a:xfrm>
            <a:off x="390" y="1274"/>
            <a:ext cx="14" cy="360"/>
            <a:chOff x="386" y="146"/>
            <a:chExt cx="163" cy="202"/>
          </a:xfrm>
        </xdr:grpSpPr>
        <xdr:sp macro="" textlink="">
          <xdr:nvSpPr>
            <xdr:cNvPr id="8372" name="Line 180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73" name="Line 181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74" name="Line 182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75" name="Line 183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8376" name="Line 184"/>
          <xdr:cNvSpPr>
            <a:spLocks noChangeShapeType="1"/>
          </xdr:cNvSpPr>
        </xdr:nvSpPr>
        <xdr:spPr bwMode="auto">
          <a:xfrm>
            <a:off x="384" y="1274"/>
            <a:ext cx="0" cy="36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77" name="Line 185"/>
          <xdr:cNvSpPr>
            <a:spLocks noChangeShapeType="1"/>
          </xdr:cNvSpPr>
        </xdr:nvSpPr>
        <xdr:spPr bwMode="auto">
          <a:xfrm>
            <a:off x="453" y="1416"/>
            <a:ext cx="0" cy="21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78" name="Text Box 186"/>
          <xdr:cNvSpPr txBox="1">
            <a:spLocks noChangeArrowheads="1"/>
          </xdr:cNvSpPr>
        </xdr:nvSpPr>
        <xdr:spPr bwMode="auto">
          <a:xfrm>
            <a:off x="339" y="1544"/>
            <a:ext cx="2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W1</a:t>
            </a:r>
          </a:p>
        </xdr:txBody>
      </xdr:sp>
      <xdr:sp macro="" textlink="">
        <xdr:nvSpPr>
          <xdr:cNvPr id="8379" name="Line 187"/>
          <xdr:cNvSpPr>
            <a:spLocks noChangeShapeType="1"/>
          </xdr:cNvSpPr>
        </xdr:nvSpPr>
        <xdr:spPr bwMode="auto">
          <a:xfrm>
            <a:off x="407" y="1274"/>
            <a:ext cx="0" cy="36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80" name="Line 188"/>
          <xdr:cNvSpPr>
            <a:spLocks noChangeShapeType="1"/>
          </xdr:cNvSpPr>
        </xdr:nvSpPr>
        <xdr:spPr bwMode="auto">
          <a:xfrm flipH="1">
            <a:off x="417" y="1671"/>
            <a:ext cx="25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81" name="Line 189"/>
          <xdr:cNvSpPr>
            <a:spLocks noChangeShapeType="1"/>
          </xdr:cNvSpPr>
        </xdr:nvSpPr>
        <xdr:spPr bwMode="auto">
          <a:xfrm flipH="1">
            <a:off x="368" y="1635"/>
            <a:ext cx="15" cy="36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82" name="Line 190"/>
          <xdr:cNvSpPr>
            <a:spLocks noChangeShapeType="1"/>
          </xdr:cNvSpPr>
        </xdr:nvSpPr>
        <xdr:spPr bwMode="auto">
          <a:xfrm flipH="1">
            <a:off x="350" y="1671"/>
            <a:ext cx="1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83" name="Text Box 191"/>
          <xdr:cNvSpPr txBox="1">
            <a:spLocks noChangeArrowheads="1"/>
          </xdr:cNvSpPr>
        </xdr:nvSpPr>
        <xdr:spPr bwMode="auto">
          <a:xfrm>
            <a:off x="418" y="1657"/>
            <a:ext cx="23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</a:t>
            </a:r>
          </a:p>
        </xdr:txBody>
      </xdr:sp>
      <xdr:sp macro="" textlink="">
        <xdr:nvSpPr>
          <xdr:cNvPr id="8384" name="Text Box 192"/>
          <xdr:cNvSpPr txBox="1">
            <a:spLocks noChangeArrowheads="1"/>
          </xdr:cNvSpPr>
        </xdr:nvSpPr>
        <xdr:spPr bwMode="auto">
          <a:xfrm>
            <a:off x="351" y="1657"/>
            <a:ext cx="2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</xdr:txBody>
      </xdr:sp>
      <xdr:sp macro="" textlink="">
        <xdr:nvSpPr>
          <xdr:cNvPr id="8385" name="Line 193"/>
          <xdr:cNvSpPr>
            <a:spLocks noChangeShapeType="1"/>
          </xdr:cNvSpPr>
        </xdr:nvSpPr>
        <xdr:spPr bwMode="auto">
          <a:xfrm>
            <a:off x="387" y="1274"/>
            <a:ext cx="0" cy="36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86" name="Line 194"/>
          <xdr:cNvSpPr>
            <a:spLocks noChangeShapeType="1"/>
          </xdr:cNvSpPr>
        </xdr:nvSpPr>
        <xdr:spPr bwMode="auto">
          <a:xfrm flipH="1">
            <a:off x="382" y="1671"/>
            <a:ext cx="21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87" name="Line 195"/>
          <xdr:cNvSpPr>
            <a:spLocks noChangeShapeType="1"/>
          </xdr:cNvSpPr>
        </xdr:nvSpPr>
        <xdr:spPr bwMode="auto">
          <a:xfrm flipH="1">
            <a:off x="382" y="1634"/>
            <a:ext cx="5" cy="37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88" name="Text Box 196"/>
          <xdr:cNvSpPr txBox="1">
            <a:spLocks noChangeArrowheads="1"/>
          </xdr:cNvSpPr>
        </xdr:nvSpPr>
        <xdr:spPr bwMode="auto">
          <a:xfrm>
            <a:off x="383" y="1657"/>
            <a:ext cx="2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</xdr:txBody>
      </xdr:sp>
      <xdr:grpSp>
        <xdr:nvGrpSpPr>
          <xdr:cNvPr id="8389" name="Group 197"/>
          <xdr:cNvGrpSpPr>
            <a:grpSpLocks/>
          </xdr:cNvGrpSpPr>
        </xdr:nvGrpSpPr>
        <xdr:grpSpPr bwMode="auto">
          <a:xfrm>
            <a:off x="408" y="1418"/>
            <a:ext cx="27" cy="127"/>
            <a:chOff x="386" y="146"/>
            <a:chExt cx="163" cy="202"/>
          </a:xfrm>
        </xdr:grpSpPr>
        <xdr:sp macro="" textlink="">
          <xdr:nvSpPr>
            <xdr:cNvPr id="8390" name="Line 198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91" name="Line 199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92" name="Line 200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93" name="Line 201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8394" name="Line 202"/>
          <xdr:cNvSpPr>
            <a:spLocks noChangeShapeType="1"/>
          </xdr:cNvSpPr>
        </xdr:nvSpPr>
        <xdr:spPr bwMode="auto">
          <a:xfrm>
            <a:off x="407" y="1634"/>
            <a:ext cx="10" cy="37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95" name="Line 203"/>
          <xdr:cNvSpPr>
            <a:spLocks noChangeShapeType="1"/>
          </xdr:cNvSpPr>
        </xdr:nvSpPr>
        <xdr:spPr bwMode="auto">
          <a:xfrm>
            <a:off x="330" y="1634"/>
            <a:ext cx="135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96" name="Line 204"/>
          <xdr:cNvSpPr>
            <a:spLocks noChangeShapeType="1"/>
          </xdr:cNvSpPr>
        </xdr:nvSpPr>
        <xdr:spPr bwMode="auto">
          <a:xfrm>
            <a:off x="405" y="1358"/>
            <a:ext cx="3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97" name="Text Box 205">
            <a:hlinkClick xmlns:r="http://schemas.openxmlformats.org/officeDocument/2006/relationships" r:id="rId1"/>
          </xdr:cNvPr>
          <xdr:cNvSpPr txBox="1">
            <a:spLocks noChangeArrowheads="1"/>
          </xdr:cNvSpPr>
        </xdr:nvSpPr>
        <xdr:spPr bwMode="auto">
          <a:xfrm>
            <a:off x="411" y="1340"/>
            <a:ext cx="7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スタッドＹ方向</a:t>
            </a:r>
          </a:p>
        </xdr:txBody>
      </xdr:sp>
    </xdr:grpSp>
    <xdr:clientData/>
  </xdr:twoCellAnchor>
  <xdr:twoCellAnchor>
    <xdr:from>
      <xdr:col>22</xdr:col>
      <xdr:colOff>276225</xdr:colOff>
      <xdr:row>66</xdr:row>
      <xdr:rowOff>47625</xdr:rowOff>
    </xdr:from>
    <xdr:to>
      <xdr:col>30</xdr:col>
      <xdr:colOff>190500</xdr:colOff>
      <xdr:row>88</xdr:row>
      <xdr:rowOff>57150</xdr:rowOff>
    </xdr:to>
    <xdr:grpSp>
      <xdr:nvGrpSpPr>
        <xdr:cNvPr id="8398" name="Group 206"/>
        <xdr:cNvGrpSpPr>
          <a:grpSpLocks/>
        </xdr:cNvGrpSpPr>
      </xdr:nvGrpSpPr>
      <xdr:grpSpPr bwMode="auto">
        <a:xfrm>
          <a:off x="5010150" y="11677650"/>
          <a:ext cx="2200275" cy="4200525"/>
          <a:chOff x="526" y="1226"/>
          <a:chExt cx="231" cy="441"/>
        </a:xfrm>
      </xdr:grpSpPr>
      <xdr:grpSp>
        <xdr:nvGrpSpPr>
          <xdr:cNvPr id="8399" name="Group 207"/>
          <xdr:cNvGrpSpPr>
            <a:grpSpLocks/>
          </xdr:cNvGrpSpPr>
        </xdr:nvGrpSpPr>
        <xdr:grpSpPr bwMode="auto">
          <a:xfrm>
            <a:off x="635" y="1274"/>
            <a:ext cx="9" cy="360"/>
            <a:chOff x="386" y="146"/>
            <a:chExt cx="163" cy="202"/>
          </a:xfrm>
        </xdr:grpSpPr>
        <xdr:sp macro="" textlink="">
          <xdr:nvSpPr>
            <xdr:cNvPr id="8400" name="Line 208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01" name="Line 209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02" name="Line 210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03" name="Line 211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8404" name="Line 212"/>
          <xdr:cNvSpPr>
            <a:spLocks noChangeShapeType="1"/>
          </xdr:cNvSpPr>
        </xdr:nvSpPr>
        <xdr:spPr bwMode="auto">
          <a:xfrm>
            <a:off x="526" y="1634"/>
            <a:ext cx="231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05" name="Text Box 213"/>
          <xdr:cNvSpPr txBox="1">
            <a:spLocks noChangeArrowheads="1"/>
          </xdr:cNvSpPr>
        </xdr:nvSpPr>
        <xdr:spPr bwMode="auto">
          <a:xfrm>
            <a:off x="666" y="1641"/>
            <a:ext cx="37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8406" name="Line 214"/>
          <xdr:cNvSpPr>
            <a:spLocks noChangeShapeType="1"/>
          </xdr:cNvSpPr>
        </xdr:nvSpPr>
        <xdr:spPr bwMode="auto">
          <a:xfrm>
            <a:off x="639" y="1234"/>
            <a:ext cx="0" cy="37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07" name="Text Box 215">
            <a:hlinkClick xmlns:r="http://schemas.openxmlformats.org/officeDocument/2006/relationships" r:id="rId1"/>
          </xdr:cNvPr>
          <xdr:cNvSpPr txBox="1">
            <a:spLocks noChangeArrowheads="1"/>
          </xdr:cNvSpPr>
        </xdr:nvSpPr>
        <xdr:spPr bwMode="auto">
          <a:xfrm>
            <a:off x="567" y="1340"/>
            <a:ext cx="7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スタッドＸ方向</a:t>
            </a:r>
          </a:p>
        </xdr:txBody>
      </xdr:sp>
      <xdr:grpSp>
        <xdr:nvGrpSpPr>
          <xdr:cNvPr id="8408" name="Group 216"/>
          <xdr:cNvGrpSpPr>
            <a:grpSpLocks/>
          </xdr:cNvGrpSpPr>
        </xdr:nvGrpSpPr>
        <xdr:grpSpPr bwMode="auto">
          <a:xfrm>
            <a:off x="713" y="1274"/>
            <a:ext cx="9" cy="360"/>
            <a:chOff x="386" y="146"/>
            <a:chExt cx="163" cy="202"/>
          </a:xfrm>
        </xdr:grpSpPr>
        <xdr:sp macro="" textlink="">
          <xdr:nvSpPr>
            <xdr:cNvPr id="8409" name="Line 217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10" name="Line 218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11" name="Line 219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12" name="Line 220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8413" name="Group 221"/>
          <xdr:cNvGrpSpPr>
            <a:grpSpLocks/>
          </xdr:cNvGrpSpPr>
        </xdr:nvGrpSpPr>
        <xdr:grpSpPr bwMode="auto">
          <a:xfrm>
            <a:off x="558" y="1274"/>
            <a:ext cx="9" cy="360"/>
            <a:chOff x="386" y="146"/>
            <a:chExt cx="163" cy="202"/>
          </a:xfrm>
        </xdr:grpSpPr>
        <xdr:sp macro="" textlink="">
          <xdr:nvSpPr>
            <xdr:cNvPr id="8414" name="Line 222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15" name="Line 223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16" name="Line 224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17" name="Line 225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8418" name="Line 226"/>
          <xdr:cNvSpPr>
            <a:spLocks noChangeShapeType="1"/>
          </xdr:cNvSpPr>
        </xdr:nvSpPr>
        <xdr:spPr bwMode="auto">
          <a:xfrm>
            <a:off x="559" y="1254"/>
            <a:ext cx="0" cy="41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19" name="Line 227"/>
          <xdr:cNvSpPr>
            <a:spLocks noChangeShapeType="1"/>
          </xdr:cNvSpPr>
        </xdr:nvSpPr>
        <xdr:spPr bwMode="auto">
          <a:xfrm>
            <a:off x="561" y="1249"/>
            <a:ext cx="0" cy="5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20" name="Line 228"/>
          <xdr:cNvSpPr>
            <a:spLocks noChangeShapeType="1"/>
          </xdr:cNvSpPr>
        </xdr:nvSpPr>
        <xdr:spPr bwMode="auto">
          <a:xfrm>
            <a:off x="537" y="1243"/>
            <a:ext cx="0" cy="119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21" name="Line 229"/>
          <xdr:cNvSpPr>
            <a:spLocks noChangeShapeType="1"/>
          </xdr:cNvSpPr>
        </xdr:nvSpPr>
        <xdr:spPr bwMode="auto">
          <a:xfrm>
            <a:off x="640" y="1657"/>
            <a:ext cx="77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22" name="Line 230"/>
          <xdr:cNvSpPr>
            <a:spLocks noChangeShapeType="1"/>
          </xdr:cNvSpPr>
        </xdr:nvSpPr>
        <xdr:spPr bwMode="auto">
          <a:xfrm flipH="1">
            <a:off x="717" y="1255"/>
            <a:ext cx="1" cy="41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lgDashDot"/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23" name="Line 231"/>
          <xdr:cNvSpPr>
            <a:spLocks noChangeShapeType="1"/>
          </xdr:cNvSpPr>
        </xdr:nvSpPr>
        <xdr:spPr bwMode="auto">
          <a:xfrm>
            <a:off x="566" y="1255"/>
            <a:ext cx="110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24" name="Text Box 232"/>
          <xdr:cNvSpPr txBox="1">
            <a:spLocks noChangeArrowheads="1"/>
          </xdr:cNvSpPr>
        </xdr:nvSpPr>
        <xdr:spPr bwMode="auto">
          <a:xfrm>
            <a:off x="640" y="1226"/>
            <a:ext cx="49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Times New Roman"/>
              </a:rPr>
              <a:t>(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ea typeface="ＭＳ 明朝"/>
                <a:cs typeface="Times New Roman"/>
              </a:rPr>
              <a:t>P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明朝"/>
                <a:cs typeface="Times New Roman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Times New Roman"/>
              </a:rPr>
              <a:t>)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8425" name="Line 233"/>
          <xdr:cNvSpPr>
            <a:spLocks noChangeShapeType="1"/>
          </xdr:cNvSpPr>
        </xdr:nvSpPr>
        <xdr:spPr bwMode="auto">
          <a:xfrm>
            <a:off x="562" y="1255"/>
            <a:ext cx="0" cy="41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lgDashDot"/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26" name="Line 234"/>
          <xdr:cNvSpPr>
            <a:spLocks noChangeShapeType="1"/>
          </xdr:cNvSpPr>
        </xdr:nvSpPr>
        <xdr:spPr bwMode="auto">
          <a:xfrm>
            <a:off x="675" y="1247"/>
            <a:ext cx="0" cy="166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8427" name="Group 235"/>
          <xdr:cNvGrpSpPr>
            <a:grpSpLocks/>
          </xdr:cNvGrpSpPr>
        </xdr:nvGrpSpPr>
        <xdr:grpSpPr bwMode="auto">
          <a:xfrm>
            <a:off x="568" y="1418"/>
            <a:ext cx="107" cy="127"/>
            <a:chOff x="386" y="146"/>
            <a:chExt cx="163" cy="202"/>
          </a:xfrm>
        </xdr:grpSpPr>
        <xdr:sp macro="" textlink="">
          <xdr:nvSpPr>
            <xdr:cNvPr id="8428" name="Line 236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29" name="Line 237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30" name="Line 238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431" name="Line 239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8432" name="Rectangle 240"/>
          <xdr:cNvSpPr>
            <a:spLocks noChangeArrowheads="1"/>
          </xdr:cNvSpPr>
        </xdr:nvSpPr>
        <xdr:spPr bwMode="auto">
          <a:xfrm>
            <a:off x="634" y="1419"/>
            <a:ext cx="11" cy="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1587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33" name="Line 241"/>
          <xdr:cNvSpPr>
            <a:spLocks noChangeShapeType="1"/>
          </xdr:cNvSpPr>
        </xdr:nvSpPr>
        <xdr:spPr bwMode="auto">
          <a:xfrm>
            <a:off x="639" y="1255"/>
            <a:ext cx="0" cy="41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lgDashDot"/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34" name="Line 242"/>
          <xdr:cNvSpPr>
            <a:spLocks noChangeShapeType="1"/>
          </xdr:cNvSpPr>
        </xdr:nvSpPr>
        <xdr:spPr bwMode="auto">
          <a:xfrm>
            <a:off x="567" y="1246"/>
            <a:ext cx="0" cy="26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35" name="Text Box 243"/>
          <xdr:cNvSpPr txBox="1">
            <a:spLocks noChangeArrowheads="1"/>
          </xdr:cNvSpPr>
        </xdr:nvSpPr>
        <xdr:spPr bwMode="auto">
          <a:xfrm>
            <a:off x="587" y="1641"/>
            <a:ext cx="37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8436" name="Line 244"/>
          <xdr:cNvSpPr>
            <a:spLocks noChangeShapeType="1"/>
          </xdr:cNvSpPr>
        </xdr:nvSpPr>
        <xdr:spPr bwMode="auto">
          <a:xfrm>
            <a:off x="568" y="1358"/>
            <a:ext cx="2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37" name="Line 245"/>
          <xdr:cNvSpPr>
            <a:spLocks noChangeShapeType="1"/>
          </xdr:cNvSpPr>
        </xdr:nvSpPr>
        <xdr:spPr bwMode="auto">
          <a:xfrm>
            <a:off x="584" y="1374"/>
            <a:ext cx="2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38" name="Text Box 246"/>
          <xdr:cNvSpPr txBox="1">
            <a:spLocks noChangeArrowheads="1"/>
          </xdr:cNvSpPr>
        </xdr:nvSpPr>
        <xdr:spPr bwMode="auto">
          <a:xfrm>
            <a:off x="601" y="1240"/>
            <a:ext cx="2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8439" name="Line 247"/>
          <xdr:cNvSpPr>
            <a:spLocks noChangeShapeType="1"/>
          </xdr:cNvSpPr>
        </xdr:nvSpPr>
        <xdr:spPr bwMode="auto">
          <a:xfrm>
            <a:off x="562" y="1657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14</xdr:col>
      <xdr:colOff>76200</xdr:colOff>
      <xdr:row>9</xdr:row>
      <xdr:rowOff>142875</xdr:rowOff>
    </xdr:from>
    <xdr:to>
      <xdr:col>19</xdr:col>
      <xdr:colOff>104775</xdr:colOff>
      <xdr:row>9</xdr:row>
      <xdr:rowOff>142875</xdr:rowOff>
    </xdr:to>
    <xdr:sp macro="" textlink="">
      <xdr:nvSpPr>
        <xdr:cNvPr id="8440" name="Line 248"/>
        <xdr:cNvSpPr>
          <a:spLocks noChangeShapeType="1"/>
        </xdr:cNvSpPr>
      </xdr:nvSpPr>
      <xdr:spPr bwMode="auto">
        <a:xfrm flipH="1">
          <a:off x="3514725" y="1704975"/>
          <a:ext cx="7048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276225</xdr:colOff>
      <xdr:row>12</xdr:row>
      <xdr:rowOff>142875</xdr:rowOff>
    </xdr:from>
    <xdr:to>
      <xdr:col>28</xdr:col>
      <xdr:colOff>9525</xdr:colOff>
      <xdr:row>12</xdr:row>
      <xdr:rowOff>142875</xdr:rowOff>
    </xdr:to>
    <xdr:sp macro="" textlink="">
      <xdr:nvSpPr>
        <xdr:cNvPr id="8441" name="Line 249"/>
        <xdr:cNvSpPr>
          <a:spLocks noChangeShapeType="1"/>
        </xdr:cNvSpPr>
      </xdr:nvSpPr>
      <xdr:spPr bwMode="auto">
        <a:xfrm>
          <a:off x="5295900" y="2276475"/>
          <a:ext cx="1162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142875</xdr:colOff>
      <xdr:row>13</xdr:row>
      <xdr:rowOff>104775</xdr:rowOff>
    </xdr:from>
    <xdr:to>
      <xdr:col>28</xdr:col>
      <xdr:colOff>161925</xdr:colOff>
      <xdr:row>13</xdr:row>
      <xdr:rowOff>104775</xdr:rowOff>
    </xdr:to>
    <xdr:sp macro="" textlink="">
      <xdr:nvSpPr>
        <xdr:cNvPr id="8442" name="Line 250"/>
        <xdr:cNvSpPr>
          <a:spLocks noChangeShapeType="1"/>
        </xdr:cNvSpPr>
      </xdr:nvSpPr>
      <xdr:spPr bwMode="auto">
        <a:xfrm>
          <a:off x="5448300" y="2428875"/>
          <a:ext cx="1162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76200</xdr:colOff>
      <xdr:row>22</xdr:row>
      <xdr:rowOff>28575</xdr:rowOff>
    </xdr:from>
    <xdr:to>
      <xdr:col>19</xdr:col>
      <xdr:colOff>133350</xdr:colOff>
      <xdr:row>22</xdr:row>
      <xdr:rowOff>28575</xdr:rowOff>
    </xdr:to>
    <xdr:sp macro="" textlink="">
      <xdr:nvSpPr>
        <xdr:cNvPr id="8443" name="Line 251"/>
        <xdr:cNvSpPr>
          <a:spLocks noChangeShapeType="1"/>
        </xdr:cNvSpPr>
      </xdr:nvSpPr>
      <xdr:spPr bwMode="auto">
        <a:xfrm>
          <a:off x="3514725" y="4067175"/>
          <a:ext cx="7334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76200</xdr:colOff>
      <xdr:row>9</xdr:row>
      <xdr:rowOff>142875</xdr:rowOff>
    </xdr:from>
    <xdr:to>
      <xdr:col>19</xdr:col>
      <xdr:colOff>133350</xdr:colOff>
      <xdr:row>9</xdr:row>
      <xdr:rowOff>142875</xdr:rowOff>
    </xdr:to>
    <xdr:sp macro="" textlink="">
      <xdr:nvSpPr>
        <xdr:cNvPr id="8444" name="Line 252"/>
        <xdr:cNvSpPr>
          <a:spLocks noChangeShapeType="1"/>
        </xdr:cNvSpPr>
      </xdr:nvSpPr>
      <xdr:spPr bwMode="auto">
        <a:xfrm>
          <a:off x="3514725" y="1704975"/>
          <a:ext cx="7334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76200</xdr:colOff>
      <xdr:row>70</xdr:row>
      <xdr:rowOff>180975</xdr:rowOff>
    </xdr:from>
    <xdr:to>
      <xdr:col>10</xdr:col>
      <xdr:colOff>123825</xdr:colOff>
      <xdr:row>91</xdr:row>
      <xdr:rowOff>0</xdr:rowOff>
    </xdr:to>
    <xdr:grpSp>
      <xdr:nvGrpSpPr>
        <xdr:cNvPr id="8445" name="Group 253"/>
        <xdr:cNvGrpSpPr>
          <a:grpSpLocks/>
        </xdr:cNvGrpSpPr>
      </xdr:nvGrpSpPr>
      <xdr:grpSpPr bwMode="auto">
        <a:xfrm>
          <a:off x="485775" y="12573000"/>
          <a:ext cx="2095500" cy="3819525"/>
          <a:chOff x="51" y="1320"/>
          <a:chExt cx="220" cy="401"/>
        </a:xfrm>
      </xdr:grpSpPr>
      <xdr:sp macro="" textlink="">
        <xdr:nvSpPr>
          <xdr:cNvPr id="8446" name="Text Box 254"/>
          <xdr:cNvSpPr txBox="1">
            <a:spLocks noChangeArrowheads="1"/>
          </xdr:cNvSpPr>
        </xdr:nvSpPr>
        <xdr:spPr bwMode="auto">
          <a:xfrm>
            <a:off x="194" y="1684"/>
            <a:ext cx="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∑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明朝"/>
                <a:cs typeface="Times New Roman"/>
              </a:rPr>
              <a:t>P</a:t>
            </a:r>
            <a:endPara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447" name="Line 255"/>
          <xdr:cNvSpPr>
            <a:spLocks noChangeShapeType="1"/>
          </xdr:cNvSpPr>
        </xdr:nvSpPr>
        <xdr:spPr bwMode="auto">
          <a:xfrm>
            <a:off x="179" y="1702"/>
            <a:ext cx="68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48" name="Line 256"/>
          <xdr:cNvSpPr>
            <a:spLocks noChangeShapeType="1"/>
          </xdr:cNvSpPr>
        </xdr:nvSpPr>
        <xdr:spPr bwMode="auto">
          <a:xfrm flipV="1">
            <a:off x="185" y="1701"/>
            <a:ext cx="4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49" name="Text Box 257"/>
          <xdr:cNvSpPr txBox="1">
            <a:spLocks noChangeArrowheads="1"/>
          </xdr:cNvSpPr>
        </xdr:nvSpPr>
        <xdr:spPr bwMode="auto">
          <a:xfrm>
            <a:off x="61" y="1691"/>
            <a:ext cx="58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σ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／</a:t>
            </a:r>
            <a:r>
              <a:rPr lang="ja-JP" altLang="en-US" sz="1200" b="1" i="1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Times New Roman"/>
              </a:rPr>
              <a:t>f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endPara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450" name="Line 258"/>
          <xdr:cNvSpPr>
            <a:spLocks noChangeShapeType="1"/>
          </xdr:cNvSpPr>
        </xdr:nvSpPr>
        <xdr:spPr bwMode="auto">
          <a:xfrm>
            <a:off x="117" y="1701"/>
            <a:ext cx="38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51" name="Line 259"/>
          <xdr:cNvSpPr>
            <a:spLocks noChangeShapeType="1"/>
          </xdr:cNvSpPr>
        </xdr:nvSpPr>
        <xdr:spPr bwMode="auto">
          <a:xfrm flipH="1">
            <a:off x="116" y="1701"/>
            <a:ext cx="56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52" name="Line 260"/>
          <xdr:cNvSpPr>
            <a:spLocks noChangeShapeType="1"/>
          </xdr:cNvSpPr>
        </xdr:nvSpPr>
        <xdr:spPr bwMode="auto">
          <a:xfrm flipH="1">
            <a:off x="116" y="1701"/>
            <a:ext cx="49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53" name="Line 261"/>
          <xdr:cNvSpPr>
            <a:spLocks noChangeShapeType="1"/>
          </xdr:cNvSpPr>
        </xdr:nvSpPr>
        <xdr:spPr bwMode="auto">
          <a:xfrm flipV="1">
            <a:off x="117" y="1701"/>
            <a:ext cx="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54" name="Text Box 262"/>
          <xdr:cNvSpPr txBox="1">
            <a:spLocks noChangeArrowheads="1"/>
          </xdr:cNvSpPr>
        </xdr:nvSpPr>
        <xdr:spPr bwMode="auto">
          <a:xfrm>
            <a:off x="122" y="1684"/>
            <a:ext cx="4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∑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明朝"/>
                <a:cs typeface="Times New Roman"/>
              </a:rPr>
              <a:t>M</a:t>
            </a:r>
            <a:endPara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455" name="Text Box 263"/>
          <xdr:cNvSpPr txBox="1">
            <a:spLocks noChangeArrowheads="1"/>
          </xdr:cNvSpPr>
        </xdr:nvSpPr>
        <xdr:spPr bwMode="auto">
          <a:xfrm>
            <a:off x="191" y="1698"/>
            <a:ext cx="5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Times New Roman"/>
              </a:rPr>
              <a:t>f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c</a:t>
            </a:r>
            <a:endParaRPr lang="ja-JP" altLang="en-US" sz="1100" b="1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8456" name="Text Box 264"/>
          <xdr:cNvSpPr txBox="1">
            <a:spLocks noChangeArrowheads="1"/>
          </xdr:cNvSpPr>
        </xdr:nvSpPr>
        <xdr:spPr bwMode="auto">
          <a:xfrm>
            <a:off x="164" y="1694"/>
            <a:ext cx="2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＋</a:t>
            </a:r>
          </a:p>
        </xdr:txBody>
      </xdr:sp>
      <xdr:sp macro="" textlink="">
        <xdr:nvSpPr>
          <xdr:cNvPr id="8457" name="Text Box 265"/>
          <xdr:cNvSpPr txBox="1">
            <a:spLocks noChangeArrowheads="1"/>
          </xdr:cNvSpPr>
        </xdr:nvSpPr>
        <xdr:spPr bwMode="auto">
          <a:xfrm>
            <a:off x="119" y="1696"/>
            <a:ext cx="5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Z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Y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Times New Roman"/>
              </a:rPr>
              <a:t>f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b</a:t>
            </a:r>
            <a:endPara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8458" name="Text Box 266"/>
          <xdr:cNvSpPr txBox="1">
            <a:spLocks noChangeArrowheads="1"/>
          </xdr:cNvSpPr>
        </xdr:nvSpPr>
        <xdr:spPr bwMode="auto">
          <a:xfrm>
            <a:off x="185" y="1401"/>
            <a:ext cx="8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V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K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V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t</a:t>
            </a:r>
            <a:endPara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459" name="Text Box 267"/>
          <xdr:cNvSpPr txBox="1">
            <a:spLocks noChangeArrowheads="1"/>
          </xdr:cNvSpPr>
        </xdr:nvSpPr>
        <xdr:spPr bwMode="auto">
          <a:xfrm>
            <a:off x="68" y="1401"/>
            <a:ext cx="88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K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H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t</a:t>
            </a:r>
            <a:endPara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460" name="Line 268"/>
          <xdr:cNvSpPr>
            <a:spLocks noChangeShapeType="1"/>
          </xdr:cNvSpPr>
        </xdr:nvSpPr>
        <xdr:spPr bwMode="auto">
          <a:xfrm>
            <a:off x="95" y="1502"/>
            <a:ext cx="4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61" name="Text Box 269"/>
          <xdr:cNvSpPr txBox="1">
            <a:spLocks noChangeArrowheads="1"/>
          </xdr:cNvSpPr>
        </xdr:nvSpPr>
        <xdr:spPr bwMode="auto">
          <a:xfrm>
            <a:off x="58" y="1491"/>
            <a:ext cx="158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　　　　　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ゴシック"/>
                <a:cs typeface="Times New Roman"/>
              </a:rPr>
              <a:t>W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ゴシック"/>
                <a:cs typeface="Times New Roman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L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</a:t>
            </a:r>
            <a:endParaRPr lang="ja-JP" alt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462" name="Text Box 270"/>
          <xdr:cNvSpPr txBox="1">
            <a:spLocks noChangeArrowheads="1"/>
          </xdr:cNvSpPr>
        </xdr:nvSpPr>
        <xdr:spPr bwMode="auto">
          <a:xfrm>
            <a:off x="96" y="1483"/>
            <a:ext cx="4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8463" name="Text Box 271"/>
          <xdr:cNvSpPr txBox="1">
            <a:spLocks noChangeArrowheads="1"/>
          </xdr:cNvSpPr>
        </xdr:nvSpPr>
        <xdr:spPr bwMode="auto">
          <a:xfrm>
            <a:off x="96" y="1500"/>
            <a:ext cx="40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1000</a:t>
            </a:r>
          </a:p>
        </xdr:txBody>
      </xdr:sp>
      <xdr:sp macro="" textlink="">
        <xdr:nvSpPr>
          <xdr:cNvPr id="8464" name="Line 272"/>
          <xdr:cNvSpPr>
            <a:spLocks noChangeShapeType="1"/>
          </xdr:cNvSpPr>
        </xdr:nvSpPr>
        <xdr:spPr bwMode="auto">
          <a:xfrm>
            <a:off x="148" y="1382"/>
            <a:ext cx="67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65" name="Line 273"/>
          <xdr:cNvSpPr>
            <a:spLocks noChangeShapeType="1"/>
          </xdr:cNvSpPr>
        </xdr:nvSpPr>
        <xdr:spPr bwMode="auto">
          <a:xfrm>
            <a:off x="126" y="1403"/>
            <a:ext cx="106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66" name="Text Box 274"/>
          <xdr:cNvSpPr txBox="1">
            <a:spLocks noChangeArrowheads="1"/>
          </xdr:cNvSpPr>
        </xdr:nvSpPr>
        <xdr:spPr bwMode="auto">
          <a:xfrm>
            <a:off x="92" y="1364"/>
            <a:ext cx="38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8467" name="Line 275"/>
          <xdr:cNvSpPr>
            <a:spLocks noChangeShapeType="1"/>
          </xdr:cNvSpPr>
        </xdr:nvSpPr>
        <xdr:spPr bwMode="auto">
          <a:xfrm>
            <a:off x="87" y="1382"/>
            <a:ext cx="39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68" name="Line 276"/>
          <xdr:cNvSpPr>
            <a:spLocks noChangeShapeType="1"/>
          </xdr:cNvSpPr>
        </xdr:nvSpPr>
        <xdr:spPr bwMode="auto">
          <a:xfrm flipH="1">
            <a:off x="87" y="1382"/>
            <a:ext cx="54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69" name="Line 277"/>
          <xdr:cNvSpPr>
            <a:spLocks noChangeShapeType="1"/>
          </xdr:cNvSpPr>
        </xdr:nvSpPr>
        <xdr:spPr bwMode="auto">
          <a:xfrm flipH="1">
            <a:off x="87" y="1382"/>
            <a:ext cx="49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70" name="Text Box 278"/>
          <xdr:cNvSpPr txBox="1">
            <a:spLocks noChangeArrowheads="1"/>
          </xdr:cNvSpPr>
        </xdr:nvSpPr>
        <xdr:spPr bwMode="auto">
          <a:xfrm>
            <a:off x="131" y="1371"/>
            <a:ext cx="81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(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明朝"/>
                <a:cs typeface="Times New Roman"/>
              </a:rPr>
              <a:t>F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Ｐ明朝"/>
                <a:cs typeface="Times New Roman"/>
              </a:rPr>
              <a:t>V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＋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t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)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8471" name="Line 279"/>
          <xdr:cNvSpPr>
            <a:spLocks noChangeShapeType="1"/>
          </xdr:cNvSpPr>
        </xdr:nvSpPr>
        <xdr:spPr bwMode="auto">
          <a:xfrm>
            <a:off x="91" y="1382"/>
            <a:ext cx="3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72" name="Text Box 280"/>
          <xdr:cNvSpPr txBox="1">
            <a:spLocks noChangeArrowheads="1"/>
          </xdr:cNvSpPr>
        </xdr:nvSpPr>
        <xdr:spPr bwMode="auto">
          <a:xfrm>
            <a:off x="108" y="1383"/>
            <a:ext cx="2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8473" name="Text Box 281"/>
          <xdr:cNvSpPr txBox="1">
            <a:spLocks noChangeArrowheads="1"/>
          </xdr:cNvSpPr>
        </xdr:nvSpPr>
        <xdr:spPr bwMode="auto">
          <a:xfrm>
            <a:off x="56" y="1371"/>
            <a:ext cx="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endPara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474" name="Text Box 282"/>
          <xdr:cNvSpPr txBox="1">
            <a:spLocks noChangeArrowheads="1"/>
          </xdr:cNvSpPr>
        </xdr:nvSpPr>
        <xdr:spPr bwMode="auto">
          <a:xfrm>
            <a:off x="203" y="1340"/>
            <a:ext cx="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8475" name="Text Box 283"/>
          <xdr:cNvSpPr txBox="1">
            <a:spLocks noChangeArrowheads="1"/>
          </xdr:cNvSpPr>
        </xdr:nvSpPr>
        <xdr:spPr bwMode="auto">
          <a:xfrm>
            <a:off x="191" y="1323"/>
            <a:ext cx="7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W1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L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W2</a:t>
            </a:r>
            <a:endPara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476" name="Line 284"/>
          <xdr:cNvSpPr>
            <a:spLocks noChangeShapeType="1"/>
          </xdr:cNvSpPr>
        </xdr:nvSpPr>
        <xdr:spPr bwMode="auto">
          <a:xfrm>
            <a:off x="150" y="1342"/>
            <a:ext cx="66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77" name="Line 285"/>
          <xdr:cNvSpPr>
            <a:spLocks noChangeShapeType="1"/>
          </xdr:cNvSpPr>
        </xdr:nvSpPr>
        <xdr:spPr bwMode="auto">
          <a:xfrm>
            <a:off x="127" y="1358"/>
            <a:ext cx="105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78" name="Line 286"/>
          <xdr:cNvSpPr>
            <a:spLocks noChangeShapeType="1"/>
          </xdr:cNvSpPr>
        </xdr:nvSpPr>
        <xdr:spPr bwMode="auto">
          <a:xfrm flipV="1">
            <a:off x="189" y="1341"/>
            <a:ext cx="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79" name="Text Box 287"/>
          <xdr:cNvSpPr txBox="1">
            <a:spLocks noChangeArrowheads="1"/>
          </xdr:cNvSpPr>
        </xdr:nvSpPr>
        <xdr:spPr bwMode="auto">
          <a:xfrm>
            <a:off x="161" y="1324"/>
            <a:ext cx="12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36576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)</a:t>
            </a:r>
          </a:p>
        </xdr:txBody>
      </xdr:sp>
      <xdr:sp macro="" textlink="">
        <xdr:nvSpPr>
          <xdr:cNvPr id="8480" name="Line 288"/>
          <xdr:cNvSpPr>
            <a:spLocks noChangeShapeType="1"/>
          </xdr:cNvSpPr>
        </xdr:nvSpPr>
        <xdr:spPr bwMode="auto">
          <a:xfrm>
            <a:off x="87" y="1342"/>
            <a:ext cx="38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81" name="Line 289"/>
          <xdr:cNvSpPr>
            <a:spLocks noChangeShapeType="1"/>
          </xdr:cNvSpPr>
        </xdr:nvSpPr>
        <xdr:spPr bwMode="auto">
          <a:xfrm flipH="1">
            <a:off x="88" y="1341"/>
            <a:ext cx="53" cy="2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82" name="Line 290"/>
          <xdr:cNvSpPr>
            <a:spLocks noChangeShapeType="1"/>
          </xdr:cNvSpPr>
        </xdr:nvSpPr>
        <xdr:spPr bwMode="auto">
          <a:xfrm flipH="1">
            <a:off x="87" y="1342"/>
            <a:ext cx="48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83" name="Line 291"/>
          <xdr:cNvSpPr>
            <a:spLocks noChangeShapeType="1"/>
          </xdr:cNvSpPr>
        </xdr:nvSpPr>
        <xdr:spPr bwMode="auto">
          <a:xfrm flipV="1">
            <a:off x="95" y="1341"/>
            <a:ext cx="3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84" name="Text Box 292"/>
          <xdr:cNvSpPr txBox="1">
            <a:spLocks noChangeArrowheads="1"/>
          </xdr:cNvSpPr>
        </xdr:nvSpPr>
        <xdr:spPr bwMode="auto">
          <a:xfrm>
            <a:off x="96" y="1320"/>
            <a:ext cx="38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8485" name="Text Box 293"/>
          <xdr:cNvSpPr txBox="1">
            <a:spLocks noChangeArrowheads="1"/>
          </xdr:cNvSpPr>
        </xdr:nvSpPr>
        <xdr:spPr bwMode="auto">
          <a:xfrm>
            <a:off x="129" y="1331"/>
            <a:ext cx="3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F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H</a:t>
            </a:r>
            <a:endParaRPr lang="ja-JP" altLang="en-US" sz="6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486" name="Text Box 294"/>
          <xdr:cNvSpPr txBox="1">
            <a:spLocks noChangeArrowheads="1"/>
          </xdr:cNvSpPr>
        </xdr:nvSpPr>
        <xdr:spPr bwMode="auto">
          <a:xfrm>
            <a:off x="101" y="1340"/>
            <a:ext cx="2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8487" name="Text Box 295"/>
          <xdr:cNvSpPr txBox="1">
            <a:spLocks noChangeArrowheads="1"/>
          </xdr:cNvSpPr>
        </xdr:nvSpPr>
        <xdr:spPr bwMode="auto">
          <a:xfrm>
            <a:off x="51" y="1331"/>
            <a:ext cx="4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endPara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488" name="Text Box 296"/>
          <xdr:cNvSpPr txBox="1">
            <a:spLocks noChangeArrowheads="1"/>
          </xdr:cNvSpPr>
        </xdr:nvSpPr>
        <xdr:spPr bwMode="auto">
          <a:xfrm>
            <a:off x="81" y="1324"/>
            <a:ext cx="12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36576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(</a:t>
            </a:r>
          </a:p>
        </xdr:txBody>
      </xdr:sp>
      <xdr:sp macro="" textlink="">
        <xdr:nvSpPr>
          <xdr:cNvPr id="8489" name="Text Box 297"/>
          <xdr:cNvSpPr txBox="1">
            <a:spLocks noChangeArrowheads="1"/>
          </xdr:cNvSpPr>
        </xdr:nvSpPr>
        <xdr:spPr bwMode="auto">
          <a:xfrm>
            <a:off x="170" y="1334"/>
            <a:ext cx="2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</a:p>
        </xdr:txBody>
      </xdr:sp>
      <xdr:sp macro="" textlink="">
        <xdr:nvSpPr>
          <xdr:cNvPr id="8490" name="Line 298"/>
          <xdr:cNvSpPr>
            <a:spLocks noChangeShapeType="1"/>
          </xdr:cNvSpPr>
        </xdr:nvSpPr>
        <xdr:spPr bwMode="auto">
          <a:xfrm>
            <a:off x="122" y="1461"/>
            <a:ext cx="33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91" name="Line 299"/>
          <xdr:cNvSpPr>
            <a:spLocks noChangeShapeType="1"/>
          </xdr:cNvSpPr>
        </xdr:nvSpPr>
        <xdr:spPr bwMode="auto">
          <a:xfrm flipH="1">
            <a:off x="87" y="1461"/>
            <a:ext cx="51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92" name="Line 300"/>
          <xdr:cNvSpPr>
            <a:spLocks noChangeShapeType="1"/>
          </xdr:cNvSpPr>
        </xdr:nvSpPr>
        <xdr:spPr bwMode="auto">
          <a:xfrm flipH="1">
            <a:off x="122" y="1461"/>
            <a:ext cx="41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93" name="Text Box 301"/>
          <xdr:cNvSpPr txBox="1">
            <a:spLocks noChangeArrowheads="1"/>
          </xdr:cNvSpPr>
        </xdr:nvSpPr>
        <xdr:spPr bwMode="auto">
          <a:xfrm>
            <a:off x="108" y="1453"/>
            <a:ext cx="2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</a:p>
        </xdr:txBody>
      </xdr:sp>
      <xdr:sp macro="" textlink="">
        <xdr:nvSpPr>
          <xdr:cNvPr id="8494" name="Line 302"/>
          <xdr:cNvSpPr>
            <a:spLocks noChangeShapeType="1"/>
          </xdr:cNvSpPr>
        </xdr:nvSpPr>
        <xdr:spPr bwMode="auto">
          <a:xfrm flipV="1">
            <a:off x="124" y="1460"/>
            <a:ext cx="3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95" name="Text Box 303"/>
          <xdr:cNvSpPr txBox="1">
            <a:spLocks noChangeArrowheads="1"/>
          </xdr:cNvSpPr>
        </xdr:nvSpPr>
        <xdr:spPr bwMode="auto">
          <a:xfrm>
            <a:off x="138" y="1458"/>
            <a:ext cx="2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8496" name="Text Box 304"/>
          <xdr:cNvSpPr txBox="1">
            <a:spLocks noChangeArrowheads="1"/>
          </xdr:cNvSpPr>
        </xdr:nvSpPr>
        <xdr:spPr bwMode="auto">
          <a:xfrm>
            <a:off x="53" y="1451"/>
            <a:ext cx="4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endPara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497" name="Line 305"/>
          <xdr:cNvSpPr>
            <a:spLocks noChangeShapeType="1"/>
          </xdr:cNvSpPr>
        </xdr:nvSpPr>
        <xdr:spPr bwMode="auto">
          <a:xfrm flipV="1">
            <a:off x="87" y="1460"/>
            <a:ext cx="23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98" name="Line 306"/>
          <xdr:cNvSpPr>
            <a:spLocks noChangeShapeType="1"/>
          </xdr:cNvSpPr>
        </xdr:nvSpPr>
        <xdr:spPr bwMode="auto">
          <a:xfrm flipH="1">
            <a:off x="92" y="1461"/>
            <a:ext cx="40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99" name="Line 307"/>
          <xdr:cNvSpPr>
            <a:spLocks noChangeShapeType="1"/>
          </xdr:cNvSpPr>
        </xdr:nvSpPr>
        <xdr:spPr bwMode="auto">
          <a:xfrm flipV="1">
            <a:off x="92" y="1460"/>
            <a:ext cx="1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500" name="Text Box 308"/>
          <xdr:cNvSpPr txBox="1">
            <a:spLocks noChangeArrowheads="1"/>
          </xdr:cNvSpPr>
        </xdr:nvSpPr>
        <xdr:spPr bwMode="auto">
          <a:xfrm>
            <a:off x="96" y="1440"/>
            <a:ext cx="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</xdr:txBody>
      </xdr:sp>
      <xdr:sp macro="" textlink="">
        <xdr:nvSpPr>
          <xdr:cNvPr id="8501" name="Text Box 309"/>
          <xdr:cNvSpPr txBox="1">
            <a:spLocks noChangeArrowheads="1"/>
          </xdr:cNvSpPr>
        </xdr:nvSpPr>
        <xdr:spPr bwMode="auto">
          <a:xfrm>
            <a:off x="167" y="1447"/>
            <a:ext cx="73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F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L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</a:t>
            </a:r>
            <a:r>
              <a:rPr lang="ja-JP" altLang="en-US" sz="1100" b="1" i="0" u="none" strike="noStrike" baseline="3000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2</a:t>
            </a:r>
            <a:endParaRPr lang="ja-JP" altLang="en-US" sz="1100" b="1" i="0" u="none" strike="noStrike" baseline="3000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502" name="Text Box 310"/>
          <xdr:cNvSpPr txBox="1">
            <a:spLocks noChangeArrowheads="1"/>
          </xdr:cNvSpPr>
        </xdr:nvSpPr>
        <xdr:spPr bwMode="auto">
          <a:xfrm>
            <a:off x="131" y="1441"/>
            <a:ext cx="4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8503" name="Text Box 311"/>
          <xdr:cNvSpPr txBox="1">
            <a:spLocks noChangeArrowheads="1"/>
          </xdr:cNvSpPr>
        </xdr:nvSpPr>
        <xdr:spPr bwMode="auto">
          <a:xfrm>
            <a:off x="96" y="1458"/>
            <a:ext cx="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8</a:t>
            </a:r>
          </a:p>
        </xdr:txBody>
      </xdr:sp>
    </xdr:grpSp>
    <xdr:clientData/>
  </xdr:twoCellAnchor>
  <xdr:twoCellAnchor>
    <xdr:from>
      <xdr:col>2</xdr:col>
      <xdr:colOff>0</xdr:colOff>
      <xdr:row>3</xdr:row>
      <xdr:rowOff>180975</xdr:rowOff>
    </xdr:from>
    <xdr:to>
      <xdr:col>31</xdr:col>
      <xdr:colOff>9525</xdr:colOff>
      <xdr:row>3</xdr:row>
      <xdr:rowOff>180975</xdr:rowOff>
    </xdr:to>
    <xdr:sp macro="" textlink="">
      <xdr:nvSpPr>
        <xdr:cNvPr id="8504" name="Line 312"/>
        <xdr:cNvSpPr>
          <a:spLocks noChangeShapeType="1"/>
        </xdr:cNvSpPr>
      </xdr:nvSpPr>
      <xdr:spPr bwMode="auto">
        <a:xfrm>
          <a:off x="219075" y="561975"/>
          <a:ext cx="7096125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276225</xdr:colOff>
      <xdr:row>48</xdr:row>
      <xdr:rowOff>114300</xdr:rowOff>
    </xdr:from>
    <xdr:to>
      <xdr:col>7</xdr:col>
      <xdr:colOff>180975</xdr:colOff>
      <xdr:row>49</xdr:row>
      <xdr:rowOff>95250</xdr:rowOff>
    </xdr:to>
    <xdr:sp macro="" textlink="">
      <xdr:nvSpPr>
        <xdr:cNvPr id="8505" name="Text Box 313"/>
        <xdr:cNvSpPr txBox="1">
          <a:spLocks noChangeArrowheads="1"/>
        </xdr:cNvSpPr>
      </xdr:nvSpPr>
      <xdr:spPr bwMode="auto">
        <a:xfrm>
          <a:off x="1590675" y="8543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oneCellAnchor>
    <xdr:from>
      <xdr:col>3</xdr:col>
      <xdr:colOff>219075</xdr:colOff>
      <xdr:row>53</xdr:row>
      <xdr:rowOff>95250</xdr:rowOff>
    </xdr:from>
    <xdr:ext cx="428625" cy="219075"/>
    <xdr:sp macro="" textlink="">
      <xdr:nvSpPr>
        <xdr:cNvPr id="8506" name="Text Box 314"/>
        <xdr:cNvSpPr txBox="1">
          <a:spLocks noChangeArrowheads="1"/>
        </xdr:cNvSpPr>
      </xdr:nvSpPr>
      <xdr:spPr bwMode="auto">
        <a:xfrm>
          <a:off x="628650" y="94773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28575</xdr:colOff>
      <xdr:row>46</xdr:row>
      <xdr:rowOff>142875</xdr:rowOff>
    </xdr:from>
    <xdr:ext cx="390525" cy="257175"/>
    <xdr:sp macro="" textlink="">
      <xdr:nvSpPr>
        <xdr:cNvPr id="8507" name="Text Box 315"/>
        <xdr:cNvSpPr txBox="1">
          <a:spLocks noChangeArrowheads="1"/>
        </xdr:cNvSpPr>
      </xdr:nvSpPr>
      <xdr:spPr bwMode="auto">
        <a:xfrm>
          <a:off x="1914525" y="81915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16</xdr:col>
      <xdr:colOff>19050</xdr:colOff>
      <xdr:row>50</xdr:row>
      <xdr:rowOff>0</xdr:rowOff>
    </xdr:from>
    <xdr:to>
      <xdr:col>23</xdr:col>
      <xdr:colOff>142875</xdr:colOff>
      <xdr:row>50</xdr:row>
      <xdr:rowOff>0</xdr:rowOff>
    </xdr:to>
    <xdr:sp macro="" textlink="">
      <xdr:nvSpPr>
        <xdr:cNvPr id="8508" name="Line 316"/>
        <xdr:cNvSpPr>
          <a:spLocks noChangeShapeType="1"/>
        </xdr:cNvSpPr>
      </xdr:nvSpPr>
      <xdr:spPr bwMode="auto">
        <a:xfrm>
          <a:off x="3714750" y="8810625"/>
          <a:ext cx="144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48</xdr:row>
      <xdr:rowOff>0</xdr:rowOff>
    </xdr:from>
    <xdr:to>
      <xdr:col>21</xdr:col>
      <xdr:colOff>257175</xdr:colOff>
      <xdr:row>48</xdr:row>
      <xdr:rowOff>0</xdr:rowOff>
    </xdr:to>
    <xdr:sp macro="" textlink="">
      <xdr:nvSpPr>
        <xdr:cNvPr id="8509" name="Line 317"/>
        <xdr:cNvSpPr>
          <a:spLocks noChangeShapeType="1"/>
        </xdr:cNvSpPr>
      </xdr:nvSpPr>
      <xdr:spPr bwMode="auto">
        <a:xfrm>
          <a:off x="3705225" y="8429625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</xdr:col>
      <xdr:colOff>247650</xdr:colOff>
      <xdr:row>53</xdr:row>
      <xdr:rowOff>142875</xdr:rowOff>
    </xdr:from>
    <xdr:ext cx="390525" cy="257175"/>
    <xdr:sp macro="" textlink="">
      <xdr:nvSpPr>
        <xdr:cNvPr id="8510" name="Text Box 318"/>
        <xdr:cNvSpPr txBox="1">
          <a:spLocks noChangeArrowheads="1"/>
        </xdr:cNvSpPr>
      </xdr:nvSpPr>
      <xdr:spPr bwMode="auto">
        <a:xfrm>
          <a:off x="2133600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57</xdr:row>
      <xdr:rowOff>38100</xdr:rowOff>
    </xdr:from>
    <xdr:to>
      <xdr:col>5</xdr:col>
      <xdr:colOff>0</xdr:colOff>
      <xdr:row>58</xdr:row>
      <xdr:rowOff>28575</xdr:rowOff>
    </xdr:to>
    <xdr:sp macro="" textlink="">
      <xdr:nvSpPr>
        <xdr:cNvPr id="8511" name="Text Box 319"/>
        <xdr:cNvSpPr txBox="1">
          <a:spLocks noChangeArrowheads="1"/>
        </xdr:cNvSpPr>
      </xdr:nvSpPr>
      <xdr:spPr bwMode="auto">
        <a:xfrm>
          <a:off x="838200" y="101822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8</xdr:col>
      <xdr:colOff>95250</xdr:colOff>
      <xdr:row>54</xdr:row>
      <xdr:rowOff>0</xdr:rowOff>
    </xdr:from>
    <xdr:to>
      <xdr:col>10</xdr:col>
      <xdr:colOff>247650</xdr:colOff>
      <xdr:row>54</xdr:row>
      <xdr:rowOff>0</xdr:rowOff>
    </xdr:to>
    <xdr:sp macro="" textlink="">
      <xdr:nvSpPr>
        <xdr:cNvPr id="8512" name="Line 320"/>
        <xdr:cNvSpPr>
          <a:spLocks noChangeShapeType="1"/>
        </xdr:cNvSpPr>
      </xdr:nvSpPr>
      <xdr:spPr bwMode="auto">
        <a:xfrm>
          <a:off x="1981200" y="9572625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276225</xdr:colOff>
      <xdr:row>46</xdr:row>
      <xdr:rowOff>114300</xdr:rowOff>
    </xdr:from>
    <xdr:to>
      <xdr:col>7</xdr:col>
      <xdr:colOff>180975</xdr:colOff>
      <xdr:row>47</xdr:row>
      <xdr:rowOff>95250</xdr:rowOff>
    </xdr:to>
    <xdr:sp macro="" textlink="">
      <xdr:nvSpPr>
        <xdr:cNvPr id="8513" name="Text Box 321"/>
        <xdr:cNvSpPr txBox="1">
          <a:spLocks noChangeArrowheads="1"/>
        </xdr:cNvSpPr>
      </xdr:nvSpPr>
      <xdr:spPr bwMode="auto">
        <a:xfrm>
          <a:off x="1590675" y="8162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6</xdr:col>
      <xdr:colOff>276225</xdr:colOff>
      <xdr:row>49</xdr:row>
      <xdr:rowOff>0</xdr:rowOff>
    </xdr:to>
    <xdr:sp macro="" textlink="">
      <xdr:nvSpPr>
        <xdr:cNvPr id="8514" name="Line 322"/>
        <xdr:cNvSpPr>
          <a:spLocks noChangeShapeType="1"/>
        </xdr:cNvSpPr>
      </xdr:nvSpPr>
      <xdr:spPr bwMode="auto">
        <a:xfrm>
          <a:off x="1028700" y="8620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95250</xdr:colOff>
      <xdr:row>55</xdr:row>
      <xdr:rowOff>114300</xdr:rowOff>
    </xdr:from>
    <xdr:to>
      <xdr:col>5</xdr:col>
      <xdr:colOff>0</xdr:colOff>
      <xdr:row>56</xdr:row>
      <xdr:rowOff>104775</xdr:rowOff>
    </xdr:to>
    <xdr:sp macro="" textlink="">
      <xdr:nvSpPr>
        <xdr:cNvPr id="8515" name="Text Box 323"/>
        <xdr:cNvSpPr txBox="1">
          <a:spLocks noChangeArrowheads="1"/>
        </xdr:cNvSpPr>
      </xdr:nvSpPr>
      <xdr:spPr bwMode="auto">
        <a:xfrm>
          <a:off x="838200" y="98774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13</xdr:col>
      <xdr:colOff>114300</xdr:colOff>
      <xdr:row>47</xdr:row>
      <xdr:rowOff>85725</xdr:rowOff>
    </xdr:from>
    <xdr:ext cx="266700" cy="238125"/>
    <xdr:sp macro="" textlink="">
      <xdr:nvSpPr>
        <xdr:cNvPr id="8516" name="Text Box 324"/>
        <xdr:cNvSpPr txBox="1">
          <a:spLocks noChangeArrowheads="1"/>
        </xdr:cNvSpPr>
      </xdr:nvSpPr>
      <xdr:spPr bwMode="auto">
        <a:xfrm>
          <a:off x="3429000" y="8324850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228600</xdr:colOff>
      <xdr:row>53</xdr:row>
      <xdr:rowOff>114300</xdr:rowOff>
    </xdr:from>
    <xdr:to>
      <xdr:col>8</xdr:col>
      <xdr:colOff>133350</xdr:colOff>
      <xdr:row>54</xdr:row>
      <xdr:rowOff>95250</xdr:rowOff>
    </xdr:to>
    <xdr:sp macro="" textlink="">
      <xdr:nvSpPr>
        <xdr:cNvPr id="8517" name="Text Box 325"/>
        <xdr:cNvSpPr txBox="1">
          <a:spLocks noChangeArrowheads="1"/>
        </xdr:cNvSpPr>
      </xdr:nvSpPr>
      <xdr:spPr bwMode="auto">
        <a:xfrm>
          <a:off x="1828800" y="94964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6</xdr:col>
      <xdr:colOff>276225</xdr:colOff>
      <xdr:row>47</xdr:row>
      <xdr:rowOff>0</xdr:rowOff>
    </xdr:to>
    <xdr:sp macro="" textlink="">
      <xdr:nvSpPr>
        <xdr:cNvPr id="8518" name="Line 326"/>
        <xdr:cNvSpPr>
          <a:spLocks noChangeShapeType="1"/>
        </xdr:cNvSpPr>
      </xdr:nvSpPr>
      <xdr:spPr bwMode="auto">
        <a:xfrm>
          <a:off x="1028700" y="8239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95250</xdr:colOff>
      <xdr:row>46</xdr:row>
      <xdr:rowOff>152400</xdr:rowOff>
    </xdr:from>
    <xdr:to>
      <xdr:col>22</xdr:col>
      <xdr:colOff>0</xdr:colOff>
      <xdr:row>48</xdr:row>
      <xdr:rowOff>9525</xdr:rowOff>
    </xdr:to>
    <xdr:sp macro="" textlink="">
      <xdr:nvSpPr>
        <xdr:cNvPr id="8519" name="Text Box 327"/>
        <xdr:cNvSpPr txBox="1">
          <a:spLocks noChangeArrowheads="1"/>
        </xdr:cNvSpPr>
      </xdr:nvSpPr>
      <xdr:spPr bwMode="auto">
        <a:xfrm>
          <a:off x="3790950" y="8201025"/>
          <a:ext cx="942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ja-JP" altLang="en-US" sz="11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2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V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</a:t>
          </a:r>
          <a:r>
            <a:rPr lang="ja-JP" altLang="en-US" sz="11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5</xdr:col>
      <xdr:colOff>9525</xdr:colOff>
      <xdr:row>54</xdr:row>
      <xdr:rowOff>0</xdr:rowOff>
    </xdr:from>
    <xdr:to>
      <xdr:col>7</xdr:col>
      <xdr:colOff>257175</xdr:colOff>
      <xdr:row>54</xdr:row>
      <xdr:rowOff>0</xdr:rowOff>
    </xdr:to>
    <xdr:sp macro="" textlink="">
      <xdr:nvSpPr>
        <xdr:cNvPr id="8520" name="Line 328"/>
        <xdr:cNvSpPr>
          <a:spLocks noChangeShapeType="1"/>
        </xdr:cNvSpPr>
      </xdr:nvSpPr>
      <xdr:spPr bwMode="auto">
        <a:xfrm>
          <a:off x="1038225" y="95726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180975</xdr:colOff>
      <xdr:row>53</xdr:row>
      <xdr:rowOff>142875</xdr:rowOff>
    </xdr:from>
    <xdr:ext cx="390525" cy="257175"/>
    <xdr:sp macro="" textlink="">
      <xdr:nvSpPr>
        <xdr:cNvPr id="8521" name="Text Box 329"/>
        <xdr:cNvSpPr txBox="1">
          <a:spLocks noChangeArrowheads="1"/>
        </xdr:cNvSpPr>
      </xdr:nvSpPr>
      <xdr:spPr bwMode="auto">
        <a:xfrm>
          <a:off x="1209675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48</xdr:row>
      <xdr:rowOff>114300</xdr:rowOff>
    </xdr:from>
    <xdr:to>
      <xdr:col>5</xdr:col>
      <xdr:colOff>0</xdr:colOff>
      <xdr:row>49</xdr:row>
      <xdr:rowOff>104775</xdr:rowOff>
    </xdr:to>
    <xdr:sp macro="" textlink="">
      <xdr:nvSpPr>
        <xdr:cNvPr id="8522" name="Text Box 330"/>
        <xdr:cNvSpPr txBox="1">
          <a:spLocks noChangeArrowheads="1"/>
        </xdr:cNvSpPr>
      </xdr:nvSpPr>
      <xdr:spPr bwMode="auto">
        <a:xfrm>
          <a:off x="838200" y="85439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 editAs="oneCell">
    <xdr:from>
      <xdr:col>8</xdr:col>
      <xdr:colOff>114300</xdr:colOff>
      <xdr:row>55</xdr:row>
      <xdr:rowOff>104775</xdr:rowOff>
    </xdr:from>
    <xdr:to>
      <xdr:col>9</xdr:col>
      <xdr:colOff>28575</xdr:colOff>
      <xdr:row>56</xdr:row>
      <xdr:rowOff>114300</xdr:rowOff>
    </xdr:to>
    <xdr:sp macro="" textlink="">
      <xdr:nvSpPr>
        <xdr:cNvPr id="8523" name="Text Box 331"/>
        <xdr:cNvSpPr txBox="1">
          <a:spLocks noChangeArrowheads="1"/>
        </xdr:cNvSpPr>
      </xdr:nvSpPr>
      <xdr:spPr bwMode="auto">
        <a:xfrm>
          <a:off x="2000250" y="9867900"/>
          <a:ext cx="200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11</xdr:col>
      <xdr:colOff>266700</xdr:colOff>
      <xdr:row>56</xdr:row>
      <xdr:rowOff>0</xdr:rowOff>
    </xdr:to>
    <xdr:sp macro="" textlink="">
      <xdr:nvSpPr>
        <xdr:cNvPr id="8524" name="Line 332"/>
        <xdr:cNvSpPr>
          <a:spLocks noChangeShapeType="1"/>
        </xdr:cNvSpPr>
      </xdr:nvSpPr>
      <xdr:spPr bwMode="auto">
        <a:xfrm>
          <a:off x="2171700" y="9953625"/>
          <a:ext cx="83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56</xdr:row>
      <xdr:rowOff>0</xdr:rowOff>
    </xdr:from>
    <xdr:to>
      <xdr:col>8</xdr:col>
      <xdr:colOff>133350</xdr:colOff>
      <xdr:row>56</xdr:row>
      <xdr:rowOff>0</xdr:rowOff>
    </xdr:to>
    <xdr:sp macro="" textlink="">
      <xdr:nvSpPr>
        <xdr:cNvPr id="8525" name="Line 333"/>
        <xdr:cNvSpPr>
          <a:spLocks noChangeShapeType="1"/>
        </xdr:cNvSpPr>
      </xdr:nvSpPr>
      <xdr:spPr bwMode="auto">
        <a:xfrm>
          <a:off x="1038225" y="9953625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51</xdr:row>
      <xdr:rowOff>28575</xdr:rowOff>
    </xdr:from>
    <xdr:to>
      <xdr:col>16</xdr:col>
      <xdr:colOff>19050</xdr:colOff>
      <xdr:row>52</xdr:row>
      <xdr:rowOff>28575</xdr:rowOff>
    </xdr:to>
    <xdr:sp macro="" textlink="">
      <xdr:nvSpPr>
        <xdr:cNvPr id="8526" name="Text Box 334"/>
        <xdr:cNvSpPr txBox="1">
          <a:spLocks noChangeArrowheads="1"/>
        </xdr:cNvSpPr>
      </xdr:nvSpPr>
      <xdr:spPr bwMode="auto">
        <a:xfrm>
          <a:off x="3524250" y="902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3</xdr:col>
      <xdr:colOff>219075</xdr:colOff>
      <xdr:row>46</xdr:row>
      <xdr:rowOff>95250</xdr:rowOff>
    </xdr:from>
    <xdr:ext cx="428625" cy="219075"/>
    <xdr:sp macro="" textlink="">
      <xdr:nvSpPr>
        <xdr:cNvPr id="8527" name="Text Box 335"/>
        <xdr:cNvSpPr txBox="1">
          <a:spLocks noChangeArrowheads="1"/>
        </xdr:cNvSpPr>
      </xdr:nvSpPr>
      <xdr:spPr bwMode="auto">
        <a:xfrm>
          <a:off x="628650" y="81438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171450</xdr:colOff>
      <xdr:row>47</xdr:row>
      <xdr:rowOff>0</xdr:rowOff>
    </xdr:from>
    <xdr:to>
      <xdr:col>10</xdr:col>
      <xdr:colOff>76200</xdr:colOff>
      <xdr:row>47</xdr:row>
      <xdr:rowOff>0</xdr:rowOff>
    </xdr:to>
    <xdr:sp macro="" textlink="">
      <xdr:nvSpPr>
        <xdr:cNvPr id="8528" name="Line 336"/>
        <xdr:cNvSpPr>
          <a:spLocks noChangeShapeType="1"/>
        </xdr:cNvSpPr>
      </xdr:nvSpPr>
      <xdr:spPr bwMode="auto">
        <a:xfrm>
          <a:off x="1771650" y="8239125"/>
          <a:ext cx="76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95250</xdr:colOff>
      <xdr:row>46</xdr:row>
      <xdr:rowOff>142875</xdr:rowOff>
    </xdr:from>
    <xdr:ext cx="390525" cy="257175"/>
    <xdr:sp macro="" textlink="">
      <xdr:nvSpPr>
        <xdr:cNvPr id="8529" name="Text Box 337"/>
        <xdr:cNvSpPr txBox="1">
          <a:spLocks noChangeArrowheads="1"/>
        </xdr:cNvSpPr>
      </xdr:nvSpPr>
      <xdr:spPr bwMode="auto">
        <a:xfrm>
          <a:off x="1123950" y="81915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V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16</xdr:col>
      <xdr:colOff>28575</xdr:colOff>
      <xdr:row>48</xdr:row>
      <xdr:rowOff>171450</xdr:rowOff>
    </xdr:from>
    <xdr:to>
      <xdr:col>23</xdr:col>
      <xdr:colOff>123825</xdr:colOff>
      <xdr:row>49</xdr:row>
      <xdr:rowOff>171450</xdr:rowOff>
    </xdr:to>
    <xdr:grpSp>
      <xdr:nvGrpSpPr>
        <xdr:cNvPr id="8530" name="Group 338"/>
        <xdr:cNvGrpSpPr>
          <a:grpSpLocks/>
        </xdr:cNvGrpSpPr>
      </xdr:nvGrpSpPr>
      <xdr:grpSpPr bwMode="auto">
        <a:xfrm>
          <a:off x="3724275" y="8601075"/>
          <a:ext cx="1419225" cy="190500"/>
          <a:chOff x="391" y="883"/>
          <a:chExt cx="99" cy="20"/>
        </a:xfrm>
      </xdr:grpSpPr>
      <xdr:sp macro="" textlink="">
        <xdr:nvSpPr>
          <xdr:cNvPr id="8531" name="Line 339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532" name="Line 340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533" name="Line 341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18</xdr:col>
      <xdr:colOff>9525</xdr:colOff>
      <xdr:row>47</xdr:row>
      <xdr:rowOff>161925</xdr:rowOff>
    </xdr:from>
    <xdr:ext cx="304800" cy="219075"/>
    <xdr:sp macro="" textlink="">
      <xdr:nvSpPr>
        <xdr:cNvPr id="8534" name="Text Box 342"/>
        <xdr:cNvSpPr txBox="1">
          <a:spLocks noChangeArrowheads="1"/>
        </xdr:cNvSpPr>
      </xdr:nvSpPr>
      <xdr:spPr bwMode="auto">
        <a:xfrm>
          <a:off x="4010025" y="84010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A</a:t>
          </a:r>
          <a:endParaRPr lang="ja-JP" alt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50</xdr:row>
      <xdr:rowOff>57150</xdr:rowOff>
    </xdr:from>
    <xdr:to>
      <xdr:col>5</xdr:col>
      <xdr:colOff>0</xdr:colOff>
      <xdr:row>51</xdr:row>
      <xdr:rowOff>57150</xdr:rowOff>
    </xdr:to>
    <xdr:sp macro="" textlink="">
      <xdr:nvSpPr>
        <xdr:cNvPr id="8535" name="Text Box 343"/>
        <xdr:cNvSpPr txBox="1">
          <a:spLocks noChangeArrowheads="1"/>
        </xdr:cNvSpPr>
      </xdr:nvSpPr>
      <xdr:spPr bwMode="auto">
        <a:xfrm>
          <a:off x="838200" y="88677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7</xdr:col>
      <xdr:colOff>180975</xdr:colOff>
      <xdr:row>49</xdr:row>
      <xdr:rowOff>0</xdr:rowOff>
    </xdr:from>
    <xdr:to>
      <xdr:col>10</xdr:col>
      <xdr:colOff>133350</xdr:colOff>
      <xdr:row>49</xdr:row>
      <xdr:rowOff>0</xdr:rowOff>
    </xdr:to>
    <xdr:sp macro="" textlink="">
      <xdr:nvSpPr>
        <xdr:cNvPr id="8536" name="Line 344"/>
        <xdr:cNvSpPr>
          <a:spLocks noChangeShapeType="1"/>
        </xdr:cNvSpPr>
      </xdr:nvSpPr>
      <xdr:spPr bwMode="auto">
        <a:xfrm>
          <a:off x="1781175" y="86201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28575</xdr:colOff>
      <xdr:row>46</xdr:row>
      <xdr:rowOff>171450</xdr:rowOff>
    </xdr:from>
    <xdr:to>
      <xdr:col>21</xdr:col>
      <xdr:colOff>219075</xdr:colOff>
      <xdr:row>47</xdr:row>
      <xdr:rowOff>171450</xdr:rowOff>
    </xdr:to>
    <xdr:grpSp>
      <xdr:nvGrpSpPr>
        <xdr:cNvPr id="8537" name="Group 345"/>
        <xdr:cNvGrpSpPr>
          <a:grpSpLocks/>
        </xdr:cNvGrpSpPr>
      </xdr:nvGrpSpPr>
      <xdr:grpSpPr bwMode="auto">
        <a:xfrm>
          <a:off x="3724275" y="8220075"/>
          <a:ext cx="942975" cy="190500"/>
          <a:chOff x="391" y="883"/>
          <a:chExt cx="99" cy="20"/>
        </a:xfrm>
      </xdr:grpSpPr>
      <xdr:sp macro="" textlink="">
        <xdr:nvSpPr>
          <xdr:cNvPr id="8538" name="Line 346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539" name="Line 347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540" name="Line 348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14</xdr:col>
      <xdr:colOff>85725</xdr:colOff>
      <xdr:row>49</xdr:row>
      <xdr:rowOff>114300</xdr:rowOff>
    </xdr:from>
    <xdr:to>
      <xdr:col>16</xdr:col>
      <xdr:colOff>19050</xdr:colOff>
      <xdr:row>50</xdr:row>
      <xdr:rowOff>114300</xdr:rowOff>
    </xdr:to>
    <xdr:sp macro="" textlink="">
      <xdr:nvSpPr>
        <xdr:cNvPr id="8541" name="Text Box 349"/>
        <xdr:cNvSpPr txBox="1">
          <a:spLocks noChangeArrowheads="1"/>
        </xdr:cNvSpPr>
      </xdr:nvSpPr>
      <xdr:spPr bwMode="auto">
        <a:xfrm>
          <a:off x="3524250" y="873442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 editAs="oneCell">
    <xdr:from>
      <xdr:col>6</xdr:col>
      <xdr:colOff>276225</xdr:colOff>
      <xdr:row>48</xdr:row>
      <xdr:rowOff>114300</xdr:rowOff>
    </xdr:from>
    <xdr:to>
      <xdr:col>7</xdr:col>
      <xdr:colOff>180975</xdr:colOff>
      <xdr:row>49</xdr:row>
      <xdr:rowOff>95250</xdr:rowOff>
    </xdr:to>
    <xdr:sp macro="" textlink="">
      <xdr:nvSpPr>
        <xdr:cNvPr id="8542" name="Text Box 350"/>
        <xdr:cNvSpPr txBox="1">
          <a:spLocks noChangeArrowheads="1"/>
        </xdr:cNvSpPr>
      </xdr:nvSpPr>
      <xdr:spPr bwMode="auto">
        <a:xfrm>
          <a:off x="1590675" y="8543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oneCellAnchor>
    <xdr:from>
      <xdr:col>3</xdr:col>
      <xdr:colOff>219075</xdr:colOff>
      <xdr:row>53</xdr:row>
      <xdr:rowOff>95250</xdr:rowOff>
    </xdr:from>
    <xdr:ext cx="428625" cy="219075"/>
    <xdr:sp macro="" textlink="">
      <xdr:nvSpPr>
        <xdr:cNvPr id="8543" name="Text Box 351"/>
        <xdr:cNvSpPr txBox="1">
          <a:spLocks noChangeArrowheads="1"/>
        </xdr:cNvSpPr>
      </xdr:nvSpPr>
      <xdr:spPr bwMode="auto">
        <a:xfrm>
          <a:off x="628650" y="94773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19050</xdr:colOff>
      <xdr:row>50</xdr:row>
      <xdr:rowOff>0</xdr:rowOff>
    </xdr:from>
    <xdr:to>
      <xdr:col>23</xdr:col>
      <xdr:colOff>142875</xdr:colOff>
      <xdr:row>50</xdr:row>
      <xdr:rowOff>0</xdr:rowOff>
    </xdr:to>
    <xdr:sp macro="" textlink="">
      <xdr:nvSpPr>
        <xdr:cNvPr id="8544" name="Line 352"/>
        <xdr:cNvSpPr>
          <a:spLocks noChangeShapeType="1"/>
        </xdr:cNvSpPr>
      </xdr:nvSpPr>
      <xdr:spPr bwMode="auto">
        <a:xfrm>
          <a:off x="3714750" y="8810625"/>
          <a:ext cx="144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</xdr:col>
      <xdr:colOff>247650</xdr:colOff>
      <xdr:row>53</xdr:row>
      <xdr:rowOff>142875</xdr:rowOff>
    </xdr:from>
    <xdr:ext cx="390525" cy="257175"/>
    <xdr:sp macro="" textlink="">
      <xdr:nvSpPr>
        <xdr:cNvPr id="8545" name="Text Box 353"/>
        <xdr:cNvSpPr txBox="1">
          <a:spLocks noChangeArrowheads="1"/>
        </xdr:cNvSpPr>
      </xdr:nvSpPr>
      <xdr:spPr bwMode="auto">
        <a:xfrm>
          <a:off x="2133600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57</xdr:row>
      <xdr:rowOff>38100</xdr:rowOff>
    </xdr:from>
    <xdr:to>
      <xdr:col>5</xdr:col>
      <xdr:colOff>0</xdr:colOff>
      <xdr:row>58</xdr:row>
      <xdr:rowOff>28575</xdr:rowOff>
    </xdr:to>
    <xdr:sp macro="" textlink="">
      <xdr:nvSpPr>
        <xdr:cNvPr id="8546" name="Text Box 354"/>
        <xdr:cNvSpPr txBox="1">
          <a:spLocks noChangeArrowheads="1"/>
        </xdr:cNvSpPr>
      </xdr:nvSpPr>
      <xdr:spPr bwMode="auto">
        <a:xfrm>
          <a:off x="838200" y="101822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8</xdr:col>
      <xdr:colOff>95250</xdr:colOff>
      <xdr:row>54</xdr:row>
      <xdr:rowOff>0</xdr:rowOff>
    </xdr:from>
    <xdr:to>
      <xdr:col>10</xdr:col>
      <xdr:colOff>247650</xdr:colOff>
      <xdr:row>54</xdr:row>
      <xdr:rowOff>0</xdr:rowOff>
    </xdr:to>
    <xdr:sp macro="" textlink="">
      <xdr:nvSpPr>
        <xdr:cNvPr id="8547" name="Line 355"/>
        <xdr:cNvSpPr>
          <a:spLocks noChangeShapeType="1"/>
        </xdr:cNvSpPr>
      </xdr:nvSpPr>
      <xdr:spPr bwMode="auto">
        <a:xfrm>
          <a:off x="1981200" y="9572625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6</xdr:col>
      <xdr:colOff>276225</xdr:colOff>
      <xdr:row>49</xdr:row>
      <xdr:rowOff>0</xdr:rowOff>
    </xdr:to>
    <xdr:sp macro="" textlink="">
      <xdr:nvSpPr>
        <xdr:cNvPr id="8548" name="Line 356"/>
        <xdr:cNvSpPr>
          <a:spLocks noChangeShapeType="1"/>
        </xdr:cNvSpPr>
      </xdr:nvSpPr>
      <xdr:spPr bwMode="auto">
        <a:xfrm>
          <a:off x="1028700" y="8620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95250</xdr:colOff>
      <xdr:row>55</xdr:row>
      <xdr:rowOff>114300</xdr:rowOff>
    </xdr:from>
    <xdr:to>
      <xdr:col>5</xdr:col>
      <xdr:colOff>0</xdr:colOff>
      <xdr:row>56</xdr:row>
      <xdr:rowOff>104775</xdr:rowOff>
    </xdr:to>
    <xdr:sp macro="" textlink="">
      <xdr:nvSpPr>
        <xdr:cNvPr id="8549" name="Text Box 357"/>
        <xdr:cNvSpPr txBox="1">
          <a:spLocks noChangeArrowheads="1"/>
        </xdr:cNvSpPr>
      </xdr:nvSpPr>
      <xdr:spPr bwMode="auto">
        <a:xfrm>
          <a:off x="838200" y="98774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13</xdr:col>
      <xdr:colOff>114300</xdr:colOff>
      <xdr:row>47</xdr:row>
      <xdr:rowOff>85725</xdr:rowOff>
    </xdr:from>
    <xdr:ext cx="266700" cy="238125"/>
    <xdr:sp macro="" textlink="">
      <xdr:nvSpPr>
        <xdr:cNvPr id="8550" name="Text Box 358"/>
        <xdr:cNvSpPr txBox="1">
          <a:spLocks noChangeArrowheads="1"/>
        </xdr:cNvSpPr>
      </xdr:nvSpPr>
      <xdr:spPr bwMode="auto">
        <a:xfrm>
          <a:off x="3429000" y="8324850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228600</xdr:colOff>
      <xdr:row>53</xdr:row>
      <xdr:rowOff>114300</xdr:rowOff>
    </xdr:from>
    <xdr:to>
      <xdr:col>8</xdr:col>
      <xdr:colOff>133350</xdr:colOff>
      <xdr:row>54</xdr:row>
      <xdr:rowOff>95250</xdr:rowOff>
    </xdr:to>
    <xdr:sp macro="" textlink="">
      <xdr:nvSpPr>
        <xdr:cNvPr id="8551" name="Text Box 359"/>
        <xdr:cNvSpPr txBox="1">
          <a:spLocks noChangeArrowheads="1"/>
        </xdr:cNvSpPr>
      </xdr:nvSpPr>
      <xdr:spPr bwMode="auto">
        <a:xfrm>
          <a:off x="1828800" y="94964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9525</xdr:colOff>
      <xdr:row>54</xdr:row>
      <xdr:rowOff>0</xdr:rowOff>
    </xdr:from>
    <xdr:to>
      <xdr:col>7</xdr:col>
      <xdr:colOff>257175</xdr:colOff>
      <xdr:row>54</xdr:row>
      <xdr:rowOff>0</xdr:rowOff>
    </xdr:to>
    <xdr:sp macro="" textlink="">
      <xdr:nvSpPr>
        <xdr:cNvPr id="8552" name="Line 360"/>
        <xdr:cNvSpPr>
          <a:spLocks noChangeShapeType="1"/>
        </xdr:cNvSpPr>
      </xdr:nvSpPr>
      <xdr:spPr bwMode="auto">
        <a:xfrm>
          <a:off x="1038225" y="95726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180975</xdr:colOff>
      <xdr:row>53</xdr:row>
      <xdr:rowOff>142875</xdr:rowOff>
    </xdr:from>
    <xdr:ext cx="390525" cy="257175"/>
    <xdr:sp macro="" textlink="">
      <xdr:nvSpPr>
        <xdr:cNvPr id="8553" name="Text Box 361"/>
        <xdr:cNvSpPr txBox="1">
          <a:spLocks noChangeArrowheads="1"/>
        </xdr:cNvSpPr>
      </xdr:nvSpPr>
      <xdr:spPr bwMode="auto">
        <a:xfrm>
          <a:off x="1209675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48</xdr:row>
      <xdr:rowOff>114300</xdr:rowOff>
    </xdr:from>
    <xdr:to>
      <xdr:col>5</xdr:col>
      <xdr:colOff>0</xdr:colOff>
      <xdr:row>49</xdr:row>
      <xdr:rowOff>104775</xdr:rowOff>
    </xdr:to>
    <xdr:sp macro="" textlink="">
      <xdr:nvSpPr>
        <xdr:cNvPr id="8554" name="Text Box 362"/>
        <xdr:cNvSpPr txBox="1">
          <a:spLocks noChangeArrowheads="1"/>
        </xdr:cNvSpPr>
      </xdr:nvSpPr>
      <xdr:spPr bwMode="auto">
        <a:xfrm>
          <a:off x="838200" y="85439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11</xdr:col>
      <xdr:colOff>266700</xdr:colOff>
      <xdr:row>56</xdr:row>
      <xdr:rowOff>0</xdr:rowOff>
    </xdr:to>
    <xdr:sp macro="" textlink="">
      <xdr:nvSpPr>
        <xdr:cNvPr id="8555" name="Line 363"/>
        <xdr:cNvSpPr>
          <a:spLocks noChangeShapeType="1"/>
        </xdr:cNvSpPr>
      </xdr:nvSpPr>
      <xdr:spPr bwMode="auto">
        <a:xfrm>
          <a:off x="2171700" y="9953625"/>
          <a:ext cx="83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56</xdr:row>
      <xdr:rowOff>0</xdr:rowOff>
    </xdr:from>
    <xdr:to>
      <xdr:col>8</xdr:col>
      <xdr:colOff>133350</xdr:colOff>
      <xdr:row>56</xdr:row>
      <xdr:rowOff>0</xdr:rowOff>
    </xdr:to>
    <xdr:sp macro="" textlink="">
      <xdr:nvSpPr>
        <xdr:cNvPr id="8556" name="Line 364"/>
        <xdr:cNvSpPr>
          <a:spLocks noChangeShapeType="1"/>
        </xdr:cNvSpPr>
      </xdr:nvSpPr>
      <xdr:spPr bwMode="auto">
        <a:xfrm>
          <a:off x="1038225" y="9953625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51</xdr:row>
      <xdr:rowOff>28575</xdr:rowOff>
    </xdr:from>
    <xdr:to>
      <xdr:col>16</xdr:col>
      <xdr:colOff>19050</xdr:colOff>
      <xdr:row>52</xdr:row>
      <xdr:rowOff>28575</xdr:rowOff>
    </xdr:to>
    <xdr:sp macro="" textlink="">
      <xdr:nvSpPr>
        <xdr:cNvPr id="8557" name="Text Box 365"/>
        <xdr:cNvSpPr txBox="1">
          <a:spLocks noChangeArrowheads="1"/>
        </xdr:cNvSpPr>
      </xdr:nvSpPr>
      <xdr:spPr bwMode="auto">
        <a:xfrm>
          <a:off x="3524250" y="902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16</xdr:col>
      <xdr:colOff>28575</xdr:colOff>
      <xdr:row>48</xdr:row>
      <xdr:rowOff>171450</xdr:rowOff>
    </xdr:from>
    <xdr:to>
      <xdr:col>23</xdr:col>
      <xdr:colOff>123825</xdr:colOff>
      <xdr:row>49</xdr:row>
      <xdr:rowOff>171450</xdr:rowOff>
    </xdr:to>
    <xdr:grpSp>
      <xdr:nvGrpSpPr>
        <xdr:cNvPr id="8558" name="Group 366"/>
        <xdr:cNvGrpSpPr>
          <a:grpSpLocks/>
        </xdr:cNvGrpSpPr>
      </xdr:nvGrpSpPr>
      <xdr:grpSpPr bwMode="auto">
        <a:xfrm>
          <a:off x="3724275" y="8601075"/>
          <a:ext cx="1419225" cy="190500"/>
          <a:chOff x="391" y="883"/>
          <a:chExt cx="99" cy="20"/>
        </a:xfrm>
      </xdr:grpSpPr>
      <xdr:sp macro="" textlink="">
        <xdr:nvSpPr>
          <xdr:cNvPr id="8559" name="Line 367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560" name="Line 368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561" name="Line 369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18</xdr:col>
      <xdr:colOff>9525</xdr:colOff>
      <xdr:row>47</xdr:row>
      <xdr:rowOff>161925</xdr:rowOff>
    </xdr:from>
    <xdr:ext cx="304800" cy="219075"/>
    <xdr:sp macro="" textlink="">
      <xdr:nvSpPr>
        <xdr:cNvPr id="8562" name="Text Box 370"/>
        <xdr:cNvSpPr txBox="1">
          <a:spLocks noChangeArrowheads="1"/>
        </xdr:cNvSpPr>
      </xdr:nvSpPr>
      <xdr:spPr bwMode="auto">
        <a:xfrm>
          <a:off x="4010025" y="84010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A</a:t>
          </a:r>
          <a:endParaRPr lang="ja-JP" alt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50</xdr:row>
      <xdr:rowOff>57150</xdr:rowOff>
    </xdr:from>
    <xdr:to>
      <xdr:col>5</xdr:col>
      <xdr:colOff>0</xdr:colOff>
      <xdr:row>51</xdr:row>
      <xdr:rowOff>57150</xdr:rowOff>
    </xdr:to>
    <xdr:sp macro="" textlink="">
      <xdr:nvSpPr>
        <xdr:cNvPr id="8563" name="Text Box 371"/>
        <xdr:cNvSpPr txBox="1">
          <a:spLocks noChangeArrowheads="1"/>
        </xdr:cNvSpPr>
      </xdr:nvSpPr>
      <xdr:spPr bwMode="auto">
        <a:xfrm>
          <a:off x="838200" y="88677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7</xdr:col>
      <xdr:colOff>180975</xdr:colOff>
      <xdr:row>49</xdr:row>
      <xdr:rowOff>0</xdr:rowOff>
    </xdr:from>
    <xdr:to>
      <xdr:col>10</xdr:col>
      <xdr:colOff>133350</xdr:colOff>
      <xdr:row>49</xdr:row>
      <xdr:rowOff>0</xdr:rowOff>
    </xdr:to>
    <xdr:sp macro="" textlink="">
      <xdr:nvSpPr>
        <xdr:cNvPr id="8564" name="Line 372"/>
        <xdr:cNvSpPr>
          <a:spLocks noChangeShapeType="1"/>
        </xdr:cNvSpPr>
      </xdr:nvSpPr>
      <xdr:spPr bwMode="auto">
        <a:xfrm>
          <a:off x="1781175" y="86201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49</xdr:row>
      <xdr:rowOff>114300</xdr:rowOff>
    </xdr:from>
    <xdr:to>
      <xdr:col>16</xdr:col>
      <xdr:colOff>19050</xdr:colOff>
      <xdr:row>50</xdr:row>
      <xdr:rowOff>114300</xdr:rowOff>
    </xdr:to>
    <xdr:sp macro="" textlink="">
      <xdr:nvSpPr>
        <xdr:cNvPr id="8565" name="Text Box 373"/>
        <xdr:cNvSpPr txBox="1">
          <a:spLocks noChangeArrowheads="1"/>
        </xdr:cNvSpPr>
      </xdr:nvSpPr>
      <xdr:spPr bwMode="auto">
        <a:xfrm>
          <a:off x="3524250" y="873442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24</xdr:col>
      <xdr:colOff>133350</xdr:colOff>
      <xdr:row>10</xdr:row>
      <xdr:rowOff>85725</xdr:rowOff>
    </xdr:from>
    <xdr:to>
      <xdr:col>24</xdr:col>
      <xdr:colOff>171450</xdr:colOff>
      <xdr:row>10</xdr:row>
      <xdr:rowOff>123825</xdr:rowOff>
    </xdr:to>
    <xdr:sp macro="" textlink="">
      <xdr:nvSpPr>
        <xdr:cNvPr id="8566" name="Oval 374"/>
        <xdr:cNvSpPr>
          <a:spLocks noChangeArrowheads="1"/>
        </xdr:cNvSpPr>
      </xdr:nvSpPr>
      <xdr:spPr bwMode="auto">
        <a:xfrm>
          <a:off x="5438775" y="183832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133350</xdr:colOff>
      <xdr:row>21</xdr:row>
      <xdr:rowOff>66675</xdr:rowOff>
    </xdr:from>
    <xdr:to>
      <xdr:col>24</xdr:col>
      <xdr:colOff>171450</xdr:colOff>
      <xdr:row>21</xdr:row>
      <xdr:rowOff>104775</xdr:rowOff>
    </xdr:to>
    <xdr:sp macro="" textlink="">
      <xdr:nvSpPr>
        <xdr:cNvPr id="8567" name="Oval 375"/>
        <xdr:cNvSpPr>
          <a:spLocks noChangeArrowheads="1"/>
        </xdr:cNvSpPr>
      </xdr:nvSpPr>
      <xdr:spPr bwMode="auto">
        <a:xfrm>
          <a:off x="5438775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152400</xdr:colOff>
      <xdr:row>21</xdr:row>
      <xdr:rowOff>66675</xdr:rowOff>
    </xdr:from>
    <xdr:to>
      <xdr:col>21</xdr:col>
      <xdr:colOff>19050</xdr:colOff>
      <xdr:row>21</xdr:row>
      <xdr:rowOff>104775</xdr:rowOff>
    </xdr:to>
    <xdr:sp macro="" textlink="">
      <xdr:nvSpPr>
        <xdr:cNvPr id="8568" name="Oval 376"/>
        <xdr:cNvSpPr>
          <a:spLocks noChangeArrowheads="1"/>
        </xdr:cNvSpPr>
      </xdr:nvSpPr>
      <xdr:spPr bwMode="auto">
        <a:xfrm>
          <a:off x="4429125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10</xdr:row>
      <xdr:rowOff>104775</xdr:rowOff>
    </xdr:from>
    <xdr:to>
      <xdr:col>25</xdr:col>
      <xdr:colOff>104775</xdr:colOff>
      <xdr:row>10</xdr:row>
      <xdr:rowOff>104775</xdr:rowOff>
    </xdr:to>
    <xdr:sp macro="" textlink="">
      <xdr:nvSpPr>
        <xdr:cNvPr id="8569" name="Line 377"/>
        <xdr:cNvSpPr>
          <a:spLocks noChangeShapeType="1"/>
        </xdr:cNvSpPr>
      </xdr:nvSpPr>
      <xdr:spPr bwMode="auto">
        <a:xfrm>
          <a:off x="3676650" y="1857375"/>
          <a:ext cx="2019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10</xdr:row>
      <xdr:rowOff>104775</xdr:rowOff>
    </xdr:from>
    <xdr:to>
      <xdr:col>29</xdr:col>
      <xdr:colOff>209550</xdr:colOff>
      <xdr:row>10</xdr:row>
      <xdr:rowOff>104775</xdr:rowOff>
    </xdr:to>
    <xdr:sp macro="" textlink="">
      <xdr:nvSpPr>
        <xdr:cNvPr id="14337" name="Line 1"/>
        <xdr:cNvSpPr>
          <a:spLocks noChangeShapeType="1"/>
        </xdr:cNvSpPr>
      </xdr:nvSpPr>
      <xdr:spPr bwMode="auto">
        <a:xfrm>
          <a:off x="6448425" y="1857375"/>
          <a:ext cx="495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142875</xdr:colOff>
      <xdr:row>8</xdr:row>
      <xdr:rowOff>47625</xdr:rowOff>
    </xdr:from>
    <xdr:to>
      <xdr:col>27</xdr:col>
      <xdr:colOff>142875</xdr:colOff>
      <xdr:row>15</xdr:row>
      <xdr:rowOff>152400</xdr:rowOff>
    </xdr:to>
    <xdr:sp macro="" textlink="">
      <xdr:nvSpPr>
        <xdr:cNvPr id="14338" name="Line 2"/>
        <xdr:cNvSpPr>
          <a:spLocks noChangeShapeType="1"/>
        </xdr:cNvSpPr>
      </xdr:nvSpPr>
      <xdr:spPr bwMode="auto">
        <a:xfrm>
          <a:off x="6305550" y="1419225"/>
          <a:ext cx="0" cy="14382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15</xdr:row>
      <xdr:rowOff>161925</xdr:rowOff>
    </xdr:from>
    <xdr:to>
      <xdr:col>22</xdr:col>
      <xdr:colOff>209550</xdr:colOff>
      <xdr:row>15</xdr:row>
      <xdr:rowOff>161925</xdr:rowOff>
    </xdr:to>
    <xdr:sp macro="" textlink="">
      <xdr:nvSpPr>
        <xdr:cNvPr id="14339" name="Line 3"/>
        <xdr:cNvSpPr>
          <a:spLocks noChangeShapeType="1"/>
        </xdr:cNvSpPr>
      </xdr:nvSpPr>
      <xdr:spPr bwMode="auto">
        <a:xfrm>
          <a:off x="3886200" y="2867025"/>
          <a:ext cx="10572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62</xdr:row>
      <xdr:rowOff>28575</xdr:rowOff>
    </xdr:from>
    <xdr:to>
      <xdr:col>31</xdr:col>
      <xdr:colOff>0</xdr:colOff>
      <xdr:row>62</xdr:row>
      <xdr:rowOff>28575</xdr:rowOff>
    </xdr:to>
    <xdr:sp macro="" textlink="">
      <xdr:nvSpPr>
        <xdr:cNvPr id="14340" name="Line 4"/>
        <xdr:cNvSpPr>
          <a:spLocks noChangeShapeType="1"/>
        </xdr:cNvSpPr>
      </xdr:nvSpPr>
      <xdr:spPr bwMode="auto">
        <a:xfrm>
          <a:off x="219075" y="11125200"/>
          <a:ext cx="70866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276225</xdr:colOff>
      <xdr:row>38</xdr:row>
      <xdr:rowOff>95250</xdr:rowOff>
    </xdr:to>
    <xdr:sp macro="" textlink="">
      <xdr:nvSpPr>
        <xdr:cNvPr id="14341" name="Line 5"/>
        <xdr:cNvSpPr>
          <a:spLocks noChangeShapeType="1"/>
        </xdr:cNvSpPr>
      </xdr:nvSpPr>
      <xdr:spPr bwMode="auto">
        <a:xfrm>
          <a:off x="409575" y="6705600"/>
          <a:ext cx="609600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37</xdr:row>
      <xdr:rowOff>47625</xdr:rowOff>
    </xdr:from>
    <xdr:to>
      <xdr:col>4</xdr:col>
      <xdr:colOff>161925</xdr:colOff>
      <xdr:row>38</xdr:row>
      <xdr:rowOff>85725</xdr:rowOff>
    </xdr:to>
    <xdr:sp macro="" textlink="">
      <xdr:nvSpPr>
        <xdr:cNvPr id="14342" name="Text Box 6"/>
        <xdr:cNvSpPr txBox="1">
          <a:spLocks noChangeArrowheads="1"/>
        </xdr:cNvSpPr>
      </xdr:nvSpPr>
      <xdr:spPr bwMode="auto">
        <a:xfrm>
          <a:off x="495300" y="6943725"/>
          <a:ext cx="409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設置階</a:t>
          </a:r>
        </a:p>
      </xdr:txBody>
    </xdr:sp>
    <xdr:clientData/>
  </xdr:twoCellAnchor>
  <xdr:twoCellAnchor>
    <xdr:from>
      <xdr:col>4</xdr:col>
      <xdr:colOff>38100</xdr:colOff>
      <xdr:row>36</xdr:row>
      <xdr:rowOff>114300</xdr:rowOff>
    </xdr:from>
    <xdr:to>
      <xdr:col>5</xdr:col>
      <xdr:colOff>114300</xdr:colOff>
      <xdr:row>37</xdr:row>
      <xdr:rowOff>47625</xdr:rowOff>
    </xdr:to>
    <xdr:sp macro="" textlink="">
      <xdr:nvSpPr>
        <xdr:cNvPr id="14343" name="Text Box 7"/>
        <xdr:cNvSpPr txBox="1">
          <a:spLocks noChangeArrowheads="1"/>
        </xdr:cNvSpPr>
      </xdr:nvSpPr>
      <xdr:spPr bwMode="auto">
        <a:xfrm>
          <a:off x="781050" y="6819900"/>
          <a:ext cx="3619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クラス</a:t>
          </a:r>
        </a:p>
      </xdr:txBody>
    </xdr:sp>
    <xdr:clientData/>
  </xdr:twoCellAnchor>
  <xdr:twoCellAnchor>
    <xdr:from>
      <xdr:col>4</xdr:col>
      <xdr:colOff>38100</xdr:colOff>
      <xdr:row>36</xdr:row>
      <xdr:rowOff>19050</xdr:rowOff>
    </xdr:from>
    <xdr:to>
      <xdr:col>5</xdr:col>
      <xdr:colOff>114300</xdr:colOff>
      <xdr:row>36</xdr:row>
      <xdr:rowOff>171450</xdr:rowOff>
    </xdr:to>
    <xdr:sp macro="" textlink="">
      <xdr:nvSpPr>
        <xdr:cNvPr id="14344" name="Text Box 8"/>
        <xdr:cNvSpPr txBox="1">
          <a:spLocks noChangeArrowheads="1"/>
        </xdr:cNvSpPr>
      </xdr:nvSpPr>
      <xdr:spPr bwMode="auto">
        <a:xfrm>
          <a:off x="781050" y="6724650"/>
          <a:ext cx="3619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耐</a:t>
          </a:r>
          <a:r>
            <a:rPr lang="ja-JP" altLang="en-US" sz="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震</a:t>
          </a:r>
        </a:p>
      </xdr:txBody>
    </xdr:sp>
    <xdr:clientData/>
  </xdr:twoCellAnchor>
  <xdr:oneCellAnchor>
    <xdr:from>
      <xdr:col>14</xdr:col>
      <xdr:colOff>9525</xdr:colOff>
      <xdr:row>15</xdr:row>
      <xdr:rowOff>114300</xdr:rowOff>
    </xdr:from>
    <xdr:ext cx="209550" cy="142875"/>
    <xdr:sp macro="" textlink="">
      <xdr:nvSpPr>
        <xdr:cNvPr id="14345" name="Text Box 9"/>
        <xdr:cNvSpPr txBox="1">
          <a:spLocks noChangeArrowheads="1"/>
        </xdr:cNvSpPr>
      </xdr:nvSpPr>
      <xdr:spPr bwMode="auto">
        <a:xfrm>
          <a:off x="3448050" y="2819400"/>
          <a:ext cx="209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</xdr:txBody>
    </xdr:sp>
    <xdr:clientData/>
  </xdr:oneCellAnchor>
  <xdr:twoCellAnchor>
    <xdr:from>
      <xdr:col>26</xdr:col>
      <xdr:colOff>209550</xdr:colOff>
      <xdr:row>9</xdr:row>
      <xdr:rowOff>142875</xdr:rowOff>
    </xdr:from>
    <xdr:to>
      <xdr:col>28</xdr:col>
      <xdr:colOff>180975</xdr:colOff>
      <xdr:row>22</xdr:row>
      <xdr:rowOff>28575</xdr:rowOff>
    </xdr:to>
    <xdr:grpSp>
      <xdr:nvGrpSpPr>
        <xdr:cNvPr id="14346" name="Group 10"/>
        <xdr:cNvGrpSpPr>
          <a:grpSpLocks/>
        </xdr:cNvGrpSpPr>
      </xdr:nvGrpSpPr>
      <xdr:grpSpPr bwMode="auto">
        <a:xfrm>
          <a:off x="6086475" y="1704975"/>
          <a:ext cx="542925" cy="2362200"/>
          <a:chOff x="386" y="146"/>
          <a:chExt cx="163" cy="202"/>
        </a:xfrm>
      </xdr:grpSpPr>
      <xdr:sp macro="" textlink="">
        <xdr:nvSpPr>
          <xdr:cNvPr id="14347" name="Line 11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48" name="Line 12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49" name="Line 13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50" name="Line 14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219075</xdr:colOff>
      <xdr:row>22</xdr:row>
      <xdr:rowOff>76200</xdr:rowOff>
    </xdr:from>
    <xdr:to>
      <xdr:col>26</xdr:col>
      <xdr:colOff>219075</xdr:colOff>
      <xdr:row>24</xdr:row>
      <xdr:rowOff>57150</xdr:rowOff>
    </xdr:to>
    <xdr:sp macro="" textlink="">
      <xdr:nvSpPr>
        <xdr:cNvPr id="14351" name="Line 15"/>
        <xdr:cNvSpPr>
          <a:spLocks noChangeShapeType="1"/>
        </xdr:cNvSpPr>
      </xdr:nvSpPr>
      <xdr:spPr bwMode="auto">
        <a:xfrm>
          <a:off x="6096000" y="4114800"/>
          <a:ext cx="0" cy="361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180975</xdr:colOff>
      <xdr:row>8</xdr:row>
      <xdr:rowOff>19050</xdr:rowOff>
    </xdr:from>
    <xdr:to>
      <xdr:col>24</xdr:col>
      <xdr:colOff>152400</xdr:colOff>
      <xdr:row>8</xdr:row>
      <xdr:rowOff>19050</xdr:rowOff>
    </xdr:to>
    <xdr:sp macro="" textlink="">
      <xdr:nvSpPr>
        <xdr:cNvPr id="14352" name="Line 16"/>
        <xdr:cNvSpPr>
          <a:spLocks noChangeShapeType="1"/>
        </xdr:cNvSpPr>
      </xdr:nvSpPr>
      <xdr:spPr bwMode="auto">
        <a:xfrm>
          <a:off x="4448175" y="1390650"/>
          <a:ext cx="10096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209550</xdr:colOff>
      <xdr:row>23</xdr:row>
      <xdr:rowOff>133350</xdr:rowOff>
    </xdr:from>
    <xdr:to>
      <xdr:col>28</xdr:col>
      <xdr:colOff>180975</xdr:colOff>
      <xdr:row>23</xdr:row>
      <xdr:rowOff>133350</xdr:rowOff>
    </xdr:to>
    <xdr:sp macro="" textlink="">
      <xdr:nvSpPr>
        <xdr:cNvPr id="14353" name="Line 17"/>
        <xdr:cNvSpPr>
          <a:spLocks noChangeShapeType="1"/>
        </xdr:cNvSpPr>
      </xdr:nvSpPr>
      <xdr:spPr bwMode="auto">
        <a:xfrm>
          <a:off x="6086475" y="4362450"/>
          <a:ext cx="5429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26</xdr:col>
      <xdr:colOff>228600</xdr:colOff>
      <xdr:row>18</xdr:row>
      <xdr:rowOff>0</xdr:rowOff>
    </xdr:from>
    <xdr:ext cx="400050" cy="190500"/>
    <xdr:sp macro="" textlink="">
      <xdr:nvSpPr>
        <xdr:cNvPr id="14354" name="Text Box 18"/>
        <xdr:cNvSpPr txBox="1">
          <a:spLocks noChangeArrowheads="1"/>
        </xdr:cNvSpPr>
      </xdr:nvSpPr>
      <xdr:spPr bwMode="auto">
        <a:xfrm>
          <a:off x="6105525" y="3276600"/>
          <a:ext cx="400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+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Fv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17</xdr:col>
      <xdr:colOff>114300</xdr:colOff>
      <xdr:row>10</xdr:row>
      <xdr:rowOff>104775</xdr:rowOff>
    </xdr:from>
    <xdr:to>
      <xdr:col>17</xdr:col>
      <xdr:colOff>114300</xdr:colOff>
      <xdr:row>15</xdr:row>
      <xdr:rowOff>161925</xdr:rowOff>
    </xdr:to>
    <xdr:sp macro="" textlink="">
      <xdr:nvSpPr>
        <xdr:cNvPr id="14355" name="Line 19"/>
        <xdr:cNvSpPr>
          <a:spLocks noChangeShapeType="1"/>
        </xdr:cNvSpPr>
      </xdr:nvSpPr>
      <xdr:spPr bwMode="auto">
        <a:xfrm>
          <a:off x="4000500" y="1857375"/>
          <a:ext cx="0" cy="10096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10</xdr:col>
      <xdr:colOff>57150</xdr:colOff>
      <xdr:row>11</xdr:row>
      <xdr:rowOff>123825</xdr:rowOff>
    </xdr:from>
    <xdr:ext cx="304800" cy="171450"/>
    <xdr:sp macro="" textlink="">
      <xdr:nvSpPr>
        <xdr:cNvPr id="14356" name="Text Box 20"/>
        <xdr:cNvSpPr txBox="1">
          <a:spLocks noChangeArrowheads="1"/>
        </xdr:cNvSpPr>
      </xdr:nvSpPr>
      <xdr:spPr bwMode="auto">
        <a:xfrm>
          <a:off x="2514600" y="2066925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監修</a:t>
          </a:r>
        </a:p>
      </xdr:txBody>
    </xdr:sp>
    <xdr:clientData/>
  </xdr:oneCellAnchor>
  <xdr:twoCellAnchor>
    <xdr:from>
      <xdr:col>20</xdr:col>
      <xdr:colOff>180975</xdr:colOff>
      <xdr:row>7</xdr:row>
      <xdr:rowOff>114300</xdr:rowOff>
    </xdr:from>
    <xdr:to>
      <xdr:col>20</xdr:col>
      <xdr:colOff>180975</xdr:colOff>
      <xdr:row>22</xdr:row>
      <xdr:rowOff>123825</xdr:rowOff>
    </xdr:to>
    <xdr:sp macro="" textlink="">
      <xdr:nvSpPr>
        <xdr:cNvPr id="14357" name="Line 21"/>
        <xdr:cNvSpPr>
          <a:spLocks noChangeShapeType="1"/>
        </xdr:cNvSpPr>
      </xdr:nvSpPr>
      <xdr:spPr bwMode="auto">
        <a:xfrm>
          <a:off x="4448175" y="1295400"/>
          <a:ext cx="0" cy="28670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21</xdr:row>
      <xdr:rowOff>85725</xdr:rowOff>
    </xdr:from>
    <xdr:to>
      <xdr:col>29</xdr:col>
      <xdr:colOff>209550</xdr:colOff>
      <xdr:row>21</xdr:row>
      <xdr:rowOff>85725</xdr:rowOff>
    </xdr:to>
    <xdr:sp macro="" textlink="">
      <xdr:nvSpPr>
        <xdr:cNvPr id="14358" name="Line 22"/>
        <xdr:cNvSpPr>
          <a:spLocks noChangeShapeType="1"/>
        </xdr:cNvSpPr>
      </xdr:nvSpPr>
      <xdr:spPr bwMode="auto">
        <a:xfrm>
          <a:off x="6448425" y="3933825"/>
          <a:ext cx="495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152400</xdr:colOff>
      <xdr:row>10</xdr:row>
      <xdr:rowOff>85725</xdr:rowOff>
    </xdr:from>
    <xdr:to>
      <xdr:col>21</xdr:col>
      <xdr:colOff>19050</xdr:colOff>
      <xdr:row>10</xdr:row>
      <xdr:rowOff>123825</xdr:rowOff>
    </xdr:to>
    <xdr:sp macro="" textlink="">
      <xdr:nvSpPr>
        <xdr:cNvPr id="14359" name="Oval 23"/>
        <xdr:cNvSpPr>
          <a:spLocks noChangeArrowheads="1"/>
        </xdr:cNvSpPr>
      </xdr:nvSpPr>
      <xdr:spPr bwMode="auto">
        <a:xfrm>
          <a:off x="4429125" y="183832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15</xdr:col>
      <xdr:colOff>104775</xdr:colOff>
      <xdr:row>15</xdr:row>
      <xdr:rowOff>95250</xdr:rowOff>
    </xdr:from>
    <xdr:ext cx="209550" cy="171450"/>
    <xdr:sp macro="" textlink="">
      <xdr:nvSpPr>
        <xdr:cNvPr id="14360" name="Text Box 24"/>
        <xdr:cNvSpPr txBox="1">
          <a:spLocks noChangeArrowheads="1"/>
        </xdr:cNvSpPr>
      </xdr:nvSpPr>
      <xdr:spPr bwMode="auto">
        <a:xfrm>
          <a:off x="3657600" y="2800350"/>
          <a:ext cx="209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oneCellAnchor>
  <xdr:twoCellAnchor editAs="oneCell">
    <xdr:from>
      <xdr:col>21</xdr:col>
      <xdr:colOff>247650</xdr:colOff>
      <xdr:row>7</xdr:row>
      <xdr:rowOff>66675</xdr:rowOff>
    </xdr:from>
    <xdr:to>
      <xdr:col>22</xdr:col>
      <xdr:colOff>247650</xdr:colOff>
      <xdr:row>8</xdr:row>
      <xdr:rowOff>57150</xdr:rowOff>
    </xdr:to>
    <xdr:sp macro="" textlink="">
      <xdr:nvSpPr>
        <xdr:cNvPr id="14361" name="Text Box 25"/>
        <xdr:cNvSpPr txBox="1">
          <a:spLocks noChangeArrowheads="1"/>
        </xdr:cNvSpPr>
      </xdr:nvSpPr>
      <xdr:spPr bwMode="auto">
        <a:xfrm>
          <a:off x="4695825" y="124777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27</xdr:col>
      <xdr:colOff>95250</xdr:colOff>
      <xdr:row>10</xdr:row>
      <xdr:rowOff>104775</xdr:rowOff>
    </xdr:from>
    <xdr:to>
      <xdr:col>28</xdr:col>
      <xdr:colOff>161925</xdr:colOff>
      <xdr:row>10</xdr:row>
      <xdr:rowOff>104775</xdr:rowOff>
    </xdr:to>
    <xdr:sp macro="" textlink="">
      <xdr:nvSpPr>
        <xdr:cNvPr id="14362" name="Line 26"/>
        <xdr:cNvSpPr>
          <a:spLocks noChangeShapeType="1"/>
        </xdr:cNvSpPr>
      </xdr:nvSpPr>
      <xdr:spPr bwMode="auto">
        <a:xfrm>
          <a:off x="6257925" y="1857375"/>
          <a:ext cx="3524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26</xdr:col>
      <xdr:colOff>219075</xdr:colOff>
      <xdr:row>10</xdr:row>
      <xdr:rowOff>19050</xdr:rowOff>
    </xdr:from>
    <xdr:to>
      <xdr:col>27</xdr:col>
      <xdr:colOff>133350</xdr:colOff>
      <xdr:row>11</xdr:row>
      <xdr:rowOff>19050</xdr:rowOff>
    </xdr:to>
    <xdr:sp macro="" textlink="">
      <xdr:nvSpPr>
        <xdr:cNvPr id="14363" name="Text Box 27"/>
        <xdr:cNvSpPr txBox="1">
          <a:spLocks noChangeArrowheads="1"/>
        </xdr:cNvSpPr>
      </xdr:nvSpPr>
      <xdr:spPr bwMode="auto">
        <a:xfrm>
          <a:off x="6096000" y="1771650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28575</xdr:colOff>
      <xdr:row>16</xdr:row>
      <xdr:rowOff>47625</xdr:rowOff>
    </xdr:from>
    <xdr:to>
      <xdr:col>10</xdr:col>
      <xdr:colOff>28575</xdr:colOff>
      <xdr:row>16</xdr:row>
      <xdr:rowOff>47625</xdr:rowOff>
    </xdr:to>
    <xdr:sp macro="" textlink="">
      <xdr:nvSpPr>
        <xdr:cNvPr id="14364" name="Line 28"/>
        <xdr:cNvSpPr>
          <a:spLocks noChangeShapeType="1"/>
        </xdr:cNvSpPr>
      </xdr:nvSpPr>
      <xdr:spPr bwMode="auto">
        <a:xfrm flipH="1">
          <a:off x="2486025" y="29432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142875</xdr:colOff>
      <xdr:row>15</xdr:row>
      <xdr:rowOff>161925</xdr:rowOff>
    </xdr:from>
    <xdr:to>
      <xdr:col>27</xdr:col>
      <xdr:colOff>142875</xdr:colOff>
      <xdr:row>18</xdr:row>
      <xdr:rowOff>28575</xdr:rowOff>
    </xdr:to>
    <xdr:sp macro="" textlink="">
      <xdr:nvSpPr>
        <xdr:cNvPr id="14365" name="Line 29"/>
        <xdr:cNvSpPr>
          <a:spLocks noChangeShapeType="1"/>
        </xdr:cNvSpPr>
      </xdr:nvSpPr>
      <xdr:spPr bwMode="auto">
        <a:xfrm>
          <a:off x="6305550" y="2867025"/>
          <a:ext cx="0" cy="4381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27</xdr:col>
      <xdr:colOff>133350</xdr:colOff>
      <xdr:row>15</xdr:row>
      <xdr:rowOff>28575</xdr:rowOff>
    </xdr:from>
    <xdr:to>
      <xdr:col>28</xdr:col>
      <xdr:colOff>47625</xdr:colOff>
      <xdr:row>16</xdr:row>
      <xdr:rowOff>28575</xdr:rowOff>
    </xdr:to>
    <xdr:sp macro="" textlink="">
      <xdr:nvSpPr>
        <xdr:cNvPr id="14366" name="Text Box 30"/>
        <xdr:cNvSpPr txBox="1">
          <a:spLocks noChangeArrowheads="1"/>
        </xdr:cNvSpPr>
      </xdr:nvSpPr>
      <xdr:spPr bwMode="auto">
        <a:xfrm>
          <a:off x="6296025" y="273367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3</xdr:row>
      <xdr:rowOff>180975</xdr:rowOff>
    </xdr:from>
    <xdr:to>
      <xdr:col>31</xdr:col>
      <xdr:colOff>9525</xdr:colOff>
      <xdr:row>3</xdr:row>
      <xdr:rowOff>180975</xdr:rowOff>
    </xdr:to>
    <xdr:sp macro="" textlink="">
      <xdr:nvSpPr>
        <xdr:cNvPr id="14367" name="Line 31"/>
        <xdr:cNvSpPr>
          <a:spLocks noChangeShapeType="1"/>
        </xdr:cNvSpPr>
      </xdr:nvSpPr>
      <xdr:spPr bwMode="auto">
        <a:xfrm>
          <a:off x="219075" y="561975"/>
          <a:ext cx="7096125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25</xdr:col>
      <xdr:colOff>9525</xdr:colOff>
      <xdr:row>12</xdr:row>
      <xdr:rowOff>9525</xdr:rowOff>
    </xdr:from>
    <xdr:ext cx="676275" cy="171450"/>
    <xdr:sp macro="" textlink="">
      <xdr:nvSpPr>
        <xdr:cNvPr id="14368" name="Text Box 32"/>
        <xdr:cNvSpPr txBox="1">
          <a:spLocks noChangeArrowheads="1"/>
        </xdr:cNvSpPr>
      </xdr:nvSpPr>
      <xdr:spPr bwMode="auto">
        <a:xfrm>
          <a:off x="5600700" y="2143125"/>
          <a:ext cx="676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アンカボルト</a:t>
          </a:r>
        </a:p>
      </xdr:txBody>
    </xdr:sp>
    <xdr:clientData/>
  </xdr:oneCellAnchor>
  <xdr:twoCellAnchor>
    <xdr:from>
      <xdr:col>10</xdr:col>
      <xdr:colOff>28575</xdr:colOff>
      <xdr:row>17</xdr:row>
      <xdr:rowOff>47625</xdr:rowOff>
    </xdr:from>
    <xdr:to>
      <xdr:col>10</xdr:col>
      <xdr:colOff>28575</xdr:colOff>
      <xdr:row>17</xdr:row>
      <xdr:rowOff>47625</xdr:rowOff>
    </xdr:to>
    <xdr:sp macro="" textlink="">
      <xdr:nvSpPr>
        <xdr:cNvPr id="14369" name="Line 33"/>
        <xdr:cNvSpPr>
          <a:spLocks noChangeShapeType="1"/>
        </xdr:cNvSpPr>
      </xdr:nvSpPr>
      <xdr:spPr bwMode="auto">
        <a:xfrm flipH="1">
          <a:off x="2486025" y="3133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</xdr:colOff>
      <xdr:row>18</xdr:row>
      <xdr:rowOff>47625</xdr:rowOff>
    </xdr:from>
    <xdr:to>
      <xdr:col>10</xdr:col>
      <xdr:colOff>28575</xdr:colOff>
      <xdr:row>18</xdr:row>
      <xdr:rowOff>47625</xdr:rowOff>
    </xdr:to>
    <xdr:sp macro="" textlink="">
      <xdr:nvSpPr>
        <xdr:cNvPr id="14370" name="Line 34"/>
        <xdr:cNvSpPr>
          <a:spLocks noChangeShapeType="1"/>
        </xdr:cNvSpPr>
      </xdr:nvSpPr>
      <xdr:spPr bwMode="auto">
        <a:xfrm flipH="1">
          <a:off x="2486025" y="33242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28575</xdr:colOff>
      <xdr:row>19</xdr:row>
      <xdr:rowOff>47625</xdr:rowOff>
    </xdr:from>
    <xdr:to>
      <xdr:col>10</xdr:col>
      <xdr:colOff>28575</xdr:colOff>
      <xdr:row>19</xdr:row>
      <xdr:rowOff>47625</xdr:rowOff>
    </xdr:to>
    <xdr:sp macro="" textlink="">
      <xdr:nvSpPr>
        <xdr:cNvPr id="14371" name="Line 35"/>
        <xdr:cNvSpPr>
          <a:spLocks noChangeShapeType="1"/>
        </xdr:cNvSpPr>
      </xdr:nvSpPr>
      <xdr:spPr bwMode="auto">
        <a:xfrm flipH="1">
          <a:off x="2486025" y="351472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200025</xdr:colOff>
      <xdr:row>19</xdr:row>
      <xdr:rowOff>180975</xdr:rowOff>
    </xdr:from>
    <xdr:to>
      <xdr:col>22</xdr:col>
      <xdr:colOff>200025</xdr:colOff>
      <xdr:row>22</xdr:row>
      <xdr:rowOff>171450</xdr:rowOff>
    </xdr:to>
    <xdr:sp macro="" textlink="">
      <xdr:nvSpPr>
        <xdr:cNvPr id="14372" name="Line 36"/>
        <xdr:cNvSpPr>
          <a:spLocks noChangeShapeType="1"/>
        </xdr:cNvSpPr>
      </xdr:nvSpPr>
      <xdr:spPr bwMode="auto">
        <a:xfrm>
          <a:off x="4933950" y="3648075"/>
          <a:ext cx="0" cy="561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28</xdr:col>
      <xdr:colOff>180975</xdr:colOff>
      <xdr:row>24</xdr:row>
      <xdr:rowOff>28575</xdr:rowOff>
    </xdr:to>
    <xdr:sp macro="" textlink="">
      <xdr:nvSpPr>
        <xdr:cNvPr id="14373" name="Line 37"/>
        <xdr:cNvSpPr>
          <a:spLocks noChangeShapeType="1"/>
        </xdr:cNvSpPr>
      </xdr:nvSpPr>
      <xdr:spPr bwMode="auto">
        <a:xfrm>
          <a:off x="6629400" y="1343025"/>
          <a:ext cx="0" cy="3105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28575</xdr:colOff>
      <xdr:row>9</xdr:row>
      <xdr:rowOff>142875</xdr:rowOff>
    </xdr:from>
    <xdr:to>
      <xdr:col>15</xdr:col>
      <xdr:colOff>28575</xdr:colOff>
      <xdr:row>22</xdr:row>
      <xdr:rowOff>28575</xdr:rowOff>
    </xdr:to>
    <xdr:sp macro="" textlink="">
      <xdr:nvSpPr>
        <xdr:cNvPr id="14374" name="Line 38"/>
        <xdr:cNvSpPr>
          <a:spLocks noChangeShapeType="1"/>
        </xdr:cNvSpPr>
      </xdr:nvSpPr>
      <xdr:spPr bwMode="auto">
        <a:xfrm>
          <a:off x="3581400" y="1704975"/>
          <a:ext cx="0" cy="23622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142875</xdr:colOff>
      <xdr:row>8</xdr:row>
      <xdr:rowOff>161925</xdr:rowOff>
    </xdr:from>
    <xdr:to>
      <xdr:col>28</xdr:col>
      <xdr:colOff>180975</xdr:colOff>
      <xdr:row>8</xdr:row>
      <xdr:rowOff>161925</xdr:rowOff>
    </xdr:to>
    <xdr:sp macro="" textlink="">
      <xdr:nvSpPr>
        <xdr:cNvPr id="14375" name="Line 39"/>
        <xdr:cNvSpPr>
          <a:spLocks noChangeShapeType="1"/>
        </xdr:cNvSpPr>
      </xdr:nvSpPr>
      <xdr:spPr bwMode="auto">
        <a:xfrm>
          <a:off x="6305550" y="1533525"/>
          <a:ext cx="3238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27</xdr:col>
      <xdr:colOff>123825</xdr:colOff>
      <xdr:row>23</xdr:row>
      <xdr:rowOff>0</xdr:rowOff>
    </xdr:from>
    <xdr:ext cx="161925" cy="190500"/>
    <xdr:sp macro="" textlink="">
      <xdr:nvSpPr>
        <xdr:cNvPr id="14376" name="Text Box 40"/>
        <xdr:cNvSpPr txBox="1">
          <a:spLocks noChangeArrowheads="1"/>
        </xdr:cNvSpPr>
      </xdr:nvSpPr>
      <xdr:spPr bwMode="auto">
        <a:xfrm>
          <a:off x="6286500" y="4229100"/>
          <a:ext cx="161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</a:t>
          </a:r>
        </a:p>
      </xdr:txBody>
    </xdr:sp>
    <xdr:clientData/>
  </xdr:oneCellAnchor>
  <xdr:twoCellAnchor>
    <xdr:from>
      <xdr:col>20</xdr:col>
      <xdr:colOff>9525</xdr:colOff>
      <xdr:row>22</xdr:row>
      <xdr:rowOff>76200</xdr:rowOff>
    </xdr:from>
    <xdr:to>
      <xdr:col>20</xdr:col>
      <xdr:colOff>9525</xdr:colOff>
      <xdr:row>24</xdr:row>
      <xdr:rowOff>38100</xdr:rowOff>
    </xdr:to>
    <xdr:sp macro="" textlink="">
      <xdr:nvSpPr>
        <xdr:cNvPr id="14377" name="Line 41"/>
        <xdr:cNvSpPr>
          <a:spLocks noChangeShapeType="1"/>
        </xdr:cNvSpPr>
      </xdr:nvSpPr>
      <xdr:spPr bwMode="auto">
        <a:xfrm>
          <a:off x="4286250" y="4114800"/>
          <a:ext cx="0" cy="34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16</xdr:col>
      <xdr:colOff>142875</xdr:colOff>
      <xdr:row>13</xdr:row>
      <xdr:rowOff>38100</xdr:rowOff>
    </xdr:from>
    <xdr:ext cx="209550" cy="219075"/>
    <xdr:sp macro="" textlink="">
      <xdr:nvSpPr>
        <xdr:cNvPr id="14378" name="Text Box 42"/>
        <xdr:cNvSpPr txBox="1">
          <a:spLocks noChangeArrowheads="1"/>
        </xdr:cNvSpPr>
      </xdr:nvSpPr>
      <xdr:spPr bwMode="auto">
        <a:xfrm>
          <a:off x="3838575" y="2362200"/>
          <a:ext cx="2095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0" tIns="22860" rIns="18288" bIns="0" anchor="b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2g</a:t>
          </a:r>
        </a:p>
      </xdr:txBody>
    </xdr:sp>
    <xdr:clientData/>
  </xdr:oneCellAnchor>
  <xdr:twoCellAnchor editAs="oneCell">
    <xdr:from>
      <xdr:col>27</xdr:col>
      <xdr:colOff>104775</xdr:colOff>
      <xdr:row>8</xdr:row>
      <xdr:rowOff>9525</xdr:rowOff>
    </xdr:from>
    <xdr:to>
      <xdr:col>28</xdr:col>
      <xdr:colOff>104775</xdr:colOff>
      <xdr:row>9</xdr:row>
      <xdr:rowOff>0</xdr:rowOff>
    </xdr:to>
    <xdr:sp macro="" textlink="">
      <xdr:nvSpPr>
        <xdr:cNvPr id="14379" name="Text Box 43"/>
        <xdr:cNvSpPr txBox="1">
          <a:spLocks noChangeArrowheads="1"/>
        </xdr:cNvSpPr>
      </xdr:nvSpPr>
      <xdr:spPr bwMode="auto">
        <a:xfrm>
          <a:off x="6267450" y="138112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20</xdr:col>
      <xdr:colOff>9525</xdr:colOff>
      <xdr:row>9</xdr:row>
      <xdr:rowOff>142875</xdr:rowOff>
    </xdr:from>
    <xdr:to>
      <xdr:col>25</xdr:col>
      <xdr:colOff>19050</xdr:colOff>
      <xdr:row>22</xdr:row>
      <xdr:rowOff>28575</xdr:rowOff>
    </xdr:to>
    <xdr:grpSp>
      <xdr:nvGrpSpPr>
        <xdr:cNvPr id="14380" name="Group 44"/>
        <xdr:cNvGrpSpPr>
          <a:grpSpLocks/>
        </xdr:cNvGrpSpPr>
      </xdr:nvGrpSpPr>
      <xdr:grpSpPr bwMode="auto">
        <a:xfrm>
          <a:off x="4286250" y="1704975"/>
          <a:ext cx="1323975" cy="2362200"/>
          <a:chOff x="386" y="146"/>
          <a:chExt cx="163" cy="202"/>
        </a:xfrm>
      </xdr:grpSpPr>
      <xdr:sp macro="" textlink="">
        <xdr:nvSpPr>
          <xdr:cNvPr id="14381" name="Line 45"/>
          <xdr:cNvSpPr>
            <a:spLocks noChangeShapeType="1"/>
          </xdr:cNvSpPr>
        </xdr:nvSpPr>
        <xdr:spPr bwMode="auto">
          <a:xfrm>
            <a:off x="549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82" name="Line 46"/>
          <xdr:cNvSpPr>
            <a:spLocks noChangeShapeType="1"/>
          </xdr:cNvSpPr>
        </xdr:nvSpPr>
        <xdr:spPr bwMode="auto">
          <a:xfrm>
            <a:off x="386" y="146"/>
            <a:ext cx="0" cy="20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83" name="Line 47"/>
          <xdr:cNvSpPr>
            <a:spLocks noChangeShapeType="1"/>
          </xdr:cNvSpPr>
        </xdr:nvSpPr>
        <xdr:spPr bwMode="auto">
          <a:xfrm>
            <a:off x="386" y="348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84" name="Line 48"/>
          <xdr:cNvSpPr>
            <a:spLocks noChangeShapeType="1"/>
          </xdr:cNvSpPr>
        </xdr:nvSpPr>
        <xdr:spPr bwMode="auto">
          <a:xfrm>
            <a:off x="386" y="146"/>
            <a:ext cx="16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47625</xdr:colOff>
      <xdr:row>10</xdr:row>
      <xdr:rowOff>114300</xdr:rowOff>
    </xdr:from>
    <xdr:to>
      <xdr:col>25</xdr:col>
      <xdr:colOff>219075</xdr:colOff>
      <xdr:row>10</xdr:row>
      <xdr:rowOff>114300</xdr:rowOff>
    </xdr:to>
    <xdr:sp macro="" textlink="">
      <xdr:nvSpPr>
        <xdr:cNvPr id="14385" name="Line 49"/>
        <xdr:cNvSpPr>
          <a:spLocks noChangeShapeType="1"/>
        </xdr:cNvSpPr>
      </xdr:nvSpPr>
      <xdr:spPr bwMode="auto">
        <a:xfrm>
          <a:off x="5638800" y="18669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38100</xdr:colOff>
      <xdr:row>10</xdr:row>
      <xdr:rowOff>104775</xdr:rowOff>
    </xdr:from>
    <xdr:to>
      <xdr:col>25</xdr:col>
      <xdr:colOff>209550</xdr:colOff>
      <xdr:row>10</xdr:row>
      <xdr:rowOff>104775</xdr:rowOff>
    </xdr:to>
    <xdr:sp macro="" textlink="">
      <xdr:nvSpPr>
        <xdr:cNvPr id="14386" name="Line 50"/>
        <xdr:cNvSpPr>
          <a:spLocks noChangeShapeType="1"/>
        </xdr:cNvSpPr>
      </xdr:nvSpPr>
      <xdr:spPr bwMode="auto">
        <a:xfrm>
          <a:off x="5629275" y="185737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28575</xdr:colOff>
      <xdr:row>10</xdr:row>
      <xdr:rowOff>104775</xdr:rowOff>
    </xdr:from>
    <xdr:to>
      <xdr:col>25</xdr:col>
      <xdr:colOff>180975</xdr:colOff>
      <xdr:row>10</xdr:row>
      <xdr:rowOff>104775</xdr:rowOff>
    </xdr:to>
    <xdr:sp macro="" textlink="">
      <xdr:nvSpPr>
        <xdr:cNvPr id="14387" name="Line 51"/>
        <xdr:cNvSpPr>
          <a:spLocks noChangeShapeType="1"/>
        </xdr:cNvSpPr>
      </xdr:nvSpPr>
      <xdr:spPr bwMode="auto">
        <a:xfrm>
          <a:off x="5619750" y="1857375"/>
          <a:ext cx="1524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38100</xdr:colOff>
      <xdr:row>10</xdr:row>
      <xdr:rowOff>104775</xdr:rowOff>
    </xdr:from>
    <xdr:to>
      <xdr:col>25</xdr:col>
      <xdr:colOff>276225</xdr:colOff>
      <xdr:row>10</xdr:row>
      <xdr:rowOff>104775</xdr:rowOff>
    </xdr:to>
    <xdr:sp macro="" textlink="">
      <xdr:nvSpPr>
        <xdr:cNvPr id="14388" name="Line 52"/>
        <xdr:cNvSpPr>
          <a:spLocks noChangeShapeType="1"/>
        </xdr:cNvSpPr>
      </xdr:nvSpPr>
      <xdr:spPr bwMode="auto">
        <a:xfrm>
          <a:off x="5629275" y="1857375"/>
          <a:ext cx="2381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161925</xdr:colOff>
      <xdr:row>21</xdr:row>
      <xdr:rowOff>85725</xdr:rowOff>
    </xdr:from>
    <xdr:to>
      <xdr:col>29</xdr:col>
      <xdr:colOff>38100</xdr:colOff>
      <xdr:row>21</xdr:row>
      <xdr:rowOff>85725</xdr:rowOff>
    </xdr:to>
    <xdr:sp macro="" textlink="">
      <xdr:nvSpPr>
        <xdr:cNvPr id="14389" name="Line 53"/>
        <xdr:cNvSpPr>
          <a:spLocks noChangeShapeType="1"/>
        </xdr:cNvSpPr>
      </xdr:nvSpPr>
      <xdr:spPr bwMode="auto">
        <a:xfrm>
          <a:off x="6610350" y="3933825"/>
          <a:ext cx="16192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171450</xdr:colOff>
      <xdr:row>10</xdr:row>
      <xdr:rowOff>104775</xdr:rowOff>
    </xdr:from>
    <xdr:to>
      <xdr:col>29</xdr:col>
      <xdr:colOff>38100</xdr:colOff>
      <xdr:row>10</xdr:row>
      <xdr:rowOff>104775</xdr:rowOff>
    </xdr:to>
    <xdr:sp macro="" textlink="">
      <xdr:nvSpPr>
        <xdr:cNvPr id="14390" name="Line 54"/>
        <xdr:cNvSpPr>
          <a:spLocks noChangeShapeType="1"/>
        </xdr:cNvSpPr>
      </xdr:nvSpPr>
      <xdr:spPr bwMode="auto">
        <a:xfrm>
          <a:off x="6619875" y="1857375"/>
          <a:ext cx="15240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152400</xdr:colOff>
      <xdr:row>7</xdr:row>
      <xdr:rowOff>114300</xdr:rowOff>
    </xdr:from>
    <xdr:to>
      <xdr:col>24</xdr:col>
      <xdr:colOff>152400</xdr:colOff>
      <xdr:row>22</xdr:row>
      <xdr:rowOff>123825</xdr:rowOff>
    </xdr:to>
    <xdr:sp macro="" textlink="">
      <xdr:nvSpPr>
        <xdr:cNvPr id="14391" name="Line 55"/>
        <xdr:cNvSpPr>
          <a:spLocks noChangeShapeType="1"/>
        </xdr:cNvSpPr>
      </xdr:nvSpPr>
      <xdr:spPr bwMode="auto">
        <a:xfrm>
          <a:off x="5457825" y="1295400"/>
          <a:ext cx="0" cy="28670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180975</xdr:colOff>
      <xdr:row>8</xdr:row>
      <xdr:rowOff>161925</xdr:rowOff>
    </xdr:from>
    <xdr:to>
      <xdr:col>29</xdr:col>
      <xdr:colOff>66675</xdr:colOff>
      <xdr:row>9</xdr:row>
      <xdr:rowOff>161925</xdr:rowOff>
    </xdr:to>
    <xdr:sp macro="" textlink="">
      <xdr:nvSpPr>
        <xdr:cNvPr id="14392" name="Line 56"/>
        <xdr:cNvSpPr>
          <a:spLocks noChangeShapeType="1"/>
        </xdr:cNvSpPr>
      </xdr:nvSpPr>
      <xdr:spPr bwMode="auto">
        <a:xfrm flipV="1">
          <a:off x="6629400" y="15335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38100</xdr:rowOff>
    </xdr:from>
    <xdr:to>
      <xdr:col>29</xdr:col>
      <xdr:colOff>66675</xdr:colOff>
      <xdr:row>10</xdr:row>
      <xdr:rowOff>38100</xdr:rowOff>
    </xdr:to>
    <xdr:sp macro="" textlink="">
      <xdr:nvSpPr>
        <xdr:cNvPr id="14393" name="Line 57"/>
        <xdr:cNvSpPr>
          <a:spLocks noChangeShapeType="1"/>
        </xdr:cNvSpPr>
      </xdr:nvSpPr>
      <xdr:spPr bwMode="auto">
        <a:xfrm flipV="1">
          <a:off x="6629400" y="16002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104775</xdr:rowOff>
    </xdr:from>
    <xdr:to>
      <xdr:col>29</xdr:col>
      <xdr:colOff>66675</xdr:colOff>
      <xdr:row>10</xdr:row>
      <xdr:rowOff>104775</xdr:rowOff>
    </xdr:to>
    <xdr:sp macro="" textlink="">
      <xdr:nvSpPr>
        <xdr:cNvPr id="14394" name="Line 58"/>
        <xdr:cNvSpPr>
          <a:spLocks noChangeShapeType="1"/>
        </xdr:cNvSpPr>
      </xdr:nvSpPr>
      <xdr:spPr bwMode="auto">
        <a:xfrm flipV="1">
          <a:off x="6629400" y="16668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8</xdr:row>
      <xdr:rowOff>95250</xdr:rowOff>
    </xdr:from>
    <xdr:to>
      <xdr:col>29</xdr:col>
      <xdr:colOff>66675</xdr:colOff>
      <xdr:row>9</xdr:row>
      <xdr:rowOff>95250</xdr:rowOff>
    </xdr:to>
    <xdr:sp macro="" textlink="">
      <xdr:nvSpPr>
        <xdr:cNvPr id="14395" name="Line 59"/>
        <xdr:cNvSpPr>
          <a:spLocks noChangeShapeType="1"/>
        </xdr:cNvSpPr>
      </xdr:nvSpPr>
      <xdr:spPr bwMode="auto">
        <a:xfrm flipV="1">
          <a:off x="6629400" y="14668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47625</xdr:rowOff>
    </xdr:from>
    <xdr:to>
      <xdr:col>29</xdr:col>
      <xdr:colOff>66675</xdr:colOff>
      <xdr:row>11</xdr:row>
      <xdr:rowOff>47625</xdr:rowOff>
    </xdr:to>
    <xdr:sp macro="" textlink="">
      <xdr:nvSpPr>
        <xdr:cNvPr id="14396" name="Line 60"/>
        <xdr:cNvSpPr>
          <a:spLocks noChangeShapeType="1"/>
        </xdr:cNvSpPr>
      </xdr:nvSpPr>
      <xdr:spPr bwMode="auto">
        <a:xfrm flipV="1">
          <a:off x="6629400" y="18002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114300</xdr:rowOff>
    </xdr:from>
    <xdr:to>
      <xdr:col>29</xdr:col>
      <xdr:colOff>66675</xdr:colOff>
      <xdr:row>11</xdr:row>
      <xdr:rowOff>114300</xdr:rowOff>
    </xdr:to>
    <xdr:sp macro="" textlink="">
      <xdr:nvSpPr>
        <xdr:cNvPr id="14397" name="Line 61"/>
        <xdr:cNvSpPr>
          <a:spLocks noChangeShapeType="1"/>
        </xdr:cNvSpPr>
      </xdr:nvSpPr>
      <xdr:spPr bwMode="auto">
        <a:xfrm flipV="1">
          <a:off x="6629400" y="18669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10</xdr:row>
      <xdr:rowOff>180975</xdr:rowOff>
    </xdr:from>
    <xdr:to>
      <xdr:col>29</xdr:col>
      <xdr:colOff>66675</xdr:colOff>
      <xdr:row>11</xdr:row>
      <xdr:rowOff>180975</xdr:rowOff>
    </xdr:to>
    <xdr:sp macro="" textlink="">
      <xdr:nvSpPr>
        <xdr:cNvPr id="14398" name="Line 62"/>
        <xdr:cNvSpPr>
          <a:spLocks noChangeShapeType="1"/>
        </xdr:cNvSpPr>
      </xdr:nvSpPr>
      <xdr:spPr bwMode="auto">
        <a:xfrm flipV="1">
          <a:off x="6629400" y="19335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9</xdr:row>
      <xdr:rowOff>171450</xdr:rowOff>
    </xdr:from>
    <xdr:to>
      <xdr:col>29</xdr:col>
      <xdr:colOff>66675</xdr:colOff>
      <xdr:row>10</xdr:row>
      <xdr:rowOff>171450</xdr:rowOff>
    </xdr:to>
    <xdr:sp macro="" textlink="">
      <xdr:nvSpPr>
        <xdr:cNvPr id="14399" name="Line 63"/>
        <xdr:cNvSpPr>
          <a:spLocks noChangeShapeType="1"/>
        </xdr:cNvSpPr>
      </xdr:nvSpPr>
      <xdr:spPr bwMode="auto">
        <a:xfrm flipV="1">
          <a:off x="6629400" y="17335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161925</xdr:rowOff>
    </xdr:from>
    <xdr:to>
      <xdr:col>29</xdr:col>
      <xdr:colOff>66675</xdr:colOff>
      <xdr:row>16</xdr:row>
      <xdr:rowOff>161925</xdr:rowOff>
    </xdr:to>
    <xdr:sp macro="" textlink="">
      <xdr:nvSpPr>
        <xdr:cNvPr id="14400" name="Line 64"/>
        <xdr:cNvSpPr>
          <a:spLocks noChangeShapeType="1"/>
        </xdr:cNvSpPr>
      </xdr:nvSpPr>
      <xdr:spPr bwMode="auto">
        <a:xfrm flipV="1">
          <a:off x="6629400" y="28670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38100</xdr:rowOff>
    </xdr:from>
    <xdr:to>
      <xdr:col>29</xdr:col>
      <xdr:colOff>66675</xdr:colOff>
      <xdr:row>17</xdr:row>
      <xdr:rowOff>38100</xdr:rowOff>
    </xdr:to>
    <xdr:sp macro="" textlink="">
      <xdr:nvSpPr>
        <xdr:cNvPr id="14401" name="Line 65"/>
        <xdr:cNvSpPr>
          <a:spLocks noChangeShapeType="1"/>
        </xdr:cNvSpPr>
      </xdr:nvSpPr>
      <xdr:spPr bwMode="auto">
        <a:xfrm flipV="1">
          <a:off x="6629400" y="29337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104775</xdr:rowOff>
    </xdr:from>
    <xdr:to>
      <xdr:col>29</xdr:col>
      <xdr:colOff>66675</xdr:colOff>
      <xdr:row>17</xdr:row>
      <xdr:rowOff>104775</xdr:rowOff>
    </xdr:to>
    <xdr:sp macro="" textlink="">
      <xdr:nvSpPr>
        <xdr:cNvPr id="14402" name="Line 66"/>
        <xdr:cNvSpPr>
          <a:spLocks noChangeShapeType="1"/>
        </xdr:cNvSpPr>
      </xdr:nvSpPr>
      <xdr:spPr bwMode="auto">
        <a:xfrm flipV="1">
          <a:off x="6629400" y="30003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95250</xdr:rowOff>
    </xdr:from>
    <xdr:to>
      <xdr:col>29</xdr:col>
      <xdr:colOff>66675</xdr:colOff>
      <xdr:row>16</xdr:row>
      <xdr:rowOff>95250</xdr:rowOff>
    </xdr:to>
    <xdr:sp macro="" textlink="">
      <xdr:nvSpPr>
        <xdr:cNvPr id="14403" name="Line 67"/>
        <xdr:cNvSpPr>
          <a:spLocks noChangeShapeType="1"/>
        </xdr:cNvSpPr>
      </xdr:nvSpPr>
      <xdr:spPr bwMode="auto">
        <a:xfrm flipV="1">
          <a:off x="6629400" y="28003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29</xdr:col>
      <xdr:colOff>0</xdr:colOff>
      <xdr:row>8</xdr:row>
      <xdr:rowOff>85725</xdr:rowOff>
    </xdr:to>
    <xdr:sp macro="" textlink="">
      <xdr:nvSpPr>
        <xdr:cNvPr id="14404" name="Line 68"/>
        <xdr:cNvSpPr>
          <a:spLocks noChangeShapeType="1"/>
        </xdr:cNvSpPr>
      </xdr:nvSpPr>
      <xdr:spPr bwMode="auto">
        <a:xfrm flipV="1">
          <a:off x="6629400" y="1343025"/>
          <a:ext cx="104775" cy="1143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171450</xdr:rowOff>
    </xdr:from>
    <xdr:to>
      <xdr:col>29</xdr:col>
      <xdr:colOff>47625</xdr:colOff>
      <xdr:row>8</xdr:row>
      <xdr:rowOff>152400</xdr:rowOff>
    </xdr:to>
    <xdr:sp macro="" textlink="">
      <xdr:nvSpPr>
        <xdr:cNvPr id="14405" name="Line 69"/>
        <xdr:cNvSpPr>
          <a:spLocks noChangeShapeType="1"/>
        </xdr:cNvSpPr>
      </xdr:nvSpPr>
      <xdr:spPr bwMode="auto">
        <a:xfrm flipV="1">
          <a:off x="6629400" y="1352550"/>
          <a:ext cx="152400" cy="171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8</xdr:row>
      <xdr:rowOff>28575</xdr:rowOff>
    </xdr:from>
    <xdr:to>
      <xdr:col>29</xdr:col>
      <xdr:colOff>66675</xdr:colOff>
      <xdr:row>9</xdr:row>
      <xdr:rowOff>28575</xdr:rowOff>
    </xdr:to>
    <xdr:sp macro="" textlink="">
      <xdr:nvSpPr>
        <xdr:cNvPr id="14406" name="Line 70"/>
        <xdr:cNvSpPr>
          <a:spLocks noChangeShapeType="1"/>
        </xdr:cNvSpPr>
      </xdr:nvSpPr>
      <xdr:spPr bwMode="auto">
        <a:xfrm flipV="1">
          <a:off x="6629400" y="14001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7</xdr:row>
      <xdr:rowOff>161925</xdr:rowOff>
    </xdr:from>
    <xdr:to>
      <xdr:col>28</xdr:col>
      <xdr:colOff>228600</xdr:colOff>
      <xdr:row>8</xdr:row>
      <xdr:rowOff>19050</xdr:rowOff>
    </xdr:to>
    <xdr:sp macro="" textlink="">
      <xdr:nvSpPr>
        <xdr:cNvPr id="14407" name="Line 71"/>
        <xdr:cNvSpPr>
          <a:spLocks noChangeShapeType="1"/>
        </xdr:cNvSpPr>
      </xdr:nvSpPr>
      <xdr:spPr bwMode="auto">
        <a:xfrm flipV="1">
          <a:off x="6629400" y="1343025"/>
          <a:ext cx="47625" cy="476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85725</xdr:rowOff>
    </xdr:from>
    <xdr:to>
      <xdr:col>29</xdr:col>
      <xdr:colOff>66675</xdr:colOff>
      <xdr:row>15</xdr:row>
      <xdr:rowOff>85725</xdr:rowOff>
    </xdr:to>
    <xdr:sp macro="" textlink="">
      <xdr:nvSpPr>
        <xdr:cNvPr id="14408" name="Line 72"/>
        <xdr:cNvSpPr>
          <a:spLocks noChangeShapeType="1"/>
        </xdr:cNvSpPr>
      </xdr:nvSpPr>
      <xdr:spPr bwMode="auto">
        <a:xfrm flipV="1">
          <a:off x="6629400" y="26003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152400</xdr:rowOff>
    </xdr:from>
    <xdr:to>
      <xdr:col>29</xdr:col>
      <xdr:colOff>66675</xdr:colOff>
      <xdr:row>15</xdr:row>
      <xdr:rowOff>152400</xdr:rowOff>
    </xdr:to>
    <xdr:sp macro="" textlink="">
      <xdr:nvSpPr>
        <xdr:cNvPr id="14409" name="Line 73"/>
        <xdr:cNvSpPr>
          <a:spLocks noChangeShapeType="1"/>
        </xdr:cNvSpPr>
      </xdr:nvSpPr>
      <xdr:spPr bwMode="auto">
        <a:xfrm flipV="1">
          <a:off x="6629400" y="26670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15</xdr:row>
      <xdr:rowOff>28575</xdr:rowOff>
    </xdr:from>
    <xdr:to>
      <xdr:col>29</xdr:col>
      <xdr:colOff>66675</xdr:colOff>
      <xdr:row>16</xdr:row>
      <xdr:rowOff>28575</xdr:rowOff>
    </xdr:to>
    <xdr:sp macro="" textlink="">
      <xdr:nvSpPr>
        <xdr:cNvPr id="14410" name="Line 74"/>
        <xdr:cNvSpPr>
          <a:spLocks noChangeShapeType="1"/>
        </xdr:cNvSpPr>
      </xdr:nvSpPr>
      <xdr:spPr bwMode="auto">
        <a:xfrm flipV="1">
          <a:off x="6629400" y="27336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14</xdr:row>
      <xdr:rowOff>19050</xdr:rowOff>
    </xdr:from>
    <xdr:to>
      <xdr:col>29</xdr:col>
      <xdr:colOff>66675</xdr:colOff>
      <xdr:row>15</xdr:row>
      <xdr:rowOff>19050</xdr:rowOff>
    </xdr:to>
    <xdr:sp macro="" textlink="">
      <xdr:nvSpPr>
        <xdr:cNvPr id="14411" name="Line 75"/>
        <xdr:cNvSpPr>
          <a:spLocks noChangeShapeType="1"/>
        </xdr:cNvSpPr>
      </xdr:nvSpPr>
      <xdr:spPr bwMode="auto">
        <a:xfrm flipV="1">
          <a:off x="6629400" y="25336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18</xdr:row>
      <xdr:rowOff>123825</xdr:rowOff>
    </xdr:from>
    <xdr:to>
      <xdr:col>29</xdr:col>
      <xdr:colOff>66675</xdr:colOff>
      <xdr:row>19</xdr:row>
      <xdr:rowOff>123825</xdr:rowOff>
    </xdr:to>
    <xdr:sp macro="" textlink="">
      <xdr:nvSpPr>
        <xdr:cNvPr id="14412" name="Line 76"/>
        <xdr:cNvSpPr>
          <a:spLocks noChangeShapeType="1"/>
        </xdr:cNvSpPr>
      </xdr:nvSpPr>
      <xdr:spPr bwMode="auto">
        <a:xfrm flipV="1">
          <a:off x="6629400" y="34004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0</xdr:rowOff>
    </xdr:from>
    <xdr:to>
      <xdr:col>29</xdr:col>
      <xdr:colOff>66675</xdr:colOff>
      <xdr:row>20</xdr:row>
      <xdr:rowOff>0</xdr:rowOff>
    </xdr:to>
    <xdr:sp macro="" textlink="">
      <xdr:nvSpPr>
        <xdr:cNvPr id="14413" name="Line 77"/>
        <xdr:cNvSpPr>
          <a:spLocks noChangeShapeType="1"/>
        </xdr:cNvSpPr>
      </xdr:nvSpPr>
      <xdr:spPr bwMode="auto">
        <a:xfrm flipV="1">
          <a:off x="6629400" y="34671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66675</xdr:rowOff>
    </xdr:from>
    <xdr:to>
      <xdr:col>29</xdr:col>
      <xdr:colOff>66675</xdr:colOff>
      <xdr:row>20</xdr:row>
      <xdr:rowOff>66675</xdr:rowOff>
    </xdr:to>
    <xdr:sp macro="" textlink="">
      <xdr:nvSpPr>
        <xdr:cNvPr id="14414" name="Line 78"/>
        <xdr:cNvSpPr>
          <a:spLocks noChangeShapeType="1"/>
        </xdr:cNvSpPr>
      </xdr:nvSpPr>
      <xdr:spPr bwMode="auto">
        <a:xfrm flipV="1">
          <a:off x="6629400" y="35337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18</xdr:row>
      <xdr:rowOff>57150</xdr:rowOff>
    </xdr:from>
    <xdr:to>
      <xdr:col>29</xdr:col>
      <xdr:colOff>66675</xdr:colOff>
      <xdr:row>19</xdr:row>
      <xdr:rowOff>57150</xdr:rowOff>
    </xdr:to>
    <xdr:sp macro="" textlink="">
      <xdr:nvSpPr>
        <xdr:cNvPr id="14415" name="Line 79"/>
        <xdr:cNvSpPr>
          <a:spLocks noChangeShapeType="1"/>
        </xdr:cNvSpPr>
      </xdr:nvSpPr>
      <xdr:spPr bwMode="auto">
        <a:xfrm flipV="1">
          <a:off x="6629400" y="33337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47625</xdr:rowOff>
    </xdr:from>
    <xdr:to>
      <xdr:col>29</xdr:col>
      <xdr:colOff>66675</xdr:colOff>
      <xdr:row>18</xdr:row>
      <xdr:rowOff>47625</xdr:rowOff>
    </xdr:to>
    <xdr:sp macro="" textlink="">
      <xdr:nvSpPr>
        <xdr:cNvPr id="14416" name="Line 80"/>
        <xdr:cNvSpPr>
          <a:spLocks noChangeShapeType="1"/>
        </xdr:cNvSpPr>
      </xdr:nvSpPr>
      <xdr:spPr bwMode="auto">
        <a:xfrm flipV="1">
          <a:off x="6629400" y="31337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114300</xdr:rowOff>
    </xdr:from>
    <xdr:to>
      <xdr:col>29</xdr:col>
      <xdr:colOff>66675</xdr:colOff>
      <xdr:row>18</xdr:row>
      <xdr:rowOff>114300</xdr:rowOff>
    </xdr:to>
    <xdr:sp macro="" textlink="">
      <xdr:nvSpPr>
        <xdr:cNvPr id="14417" name="Line 81"/>
        <xdr:cNvSpPr>
          <a:spLocks noChangeShapeType="1"/>
        </xdr:cNvSpPr>
      </xdr:nvSpPr>
      <xdr:spPr bwMode="auto">
        <a:xfrm flipV="1">
          <a:off x="6629400" y="32004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17</xdr:row>
      <xdr:rowOff>180975</xdr:rowOff>
    </xdr:from>
    <xdr:to>
      <xdr:col>29</xdr:col>
      <xdr:colOff>66675</xdr:colOff>
      <xdr:row>18</xdr:row>
      <xdr:rowOff>180975</xdr:rowOff>
    </xdr:to>
    <xdr:sp macro="" textlink="">
      <xdr:nvSpPr>
        <xdr:cNvPr id="14418" name="Line 82"/>
        <xdr:cNvSpPr>
          <a:spLocks noChangeShapeType="1"/>
        </xdr:cNvSpPr>
      </xdr:nvSpPr>
      <xdr:spPr bwMode="auto">
        <a:xfrm flipV="1">
          <a:off x="6629400" y="32670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16</xdr:row>
      <xdr:rowOff>171450</xdr:rowOff>
    </xdr:from>
    <xdr:to>
      <xdr:col>29</xdr:col>
      <xdr:colOff>66675</xdr:colOff>
      <xdr:row>17</xdr:row>
      <xdr:rowOff>171450</xdr:rowOff>
    </xdr:to>
    <xdr:sp macro="" textlink="">
      <xdr:nvSpPr>
        <xdr:cNvPr id="14419" name="Line 83"/>
        <xdr:cNvSpPr>
          <a:spLocks noChangeShapeType="1"/>
        </xdr:cNvSpPr>
      </xdr:nvSpPr>
      <xdr:spPr bwMode="auto">
        <a:xfrm flipV="1">
          <a:off x="6629400" y="30670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85725</xdr:rowOff>
    </xdr:from>
    <xdr:to>
      <xdr:col>29</xdr:col>
      <xdr:colOff>66675</xdr:colOff>
      <xdr:row>22</xdr:row>
      <xdr:rowOff>85725</xdr:rowOff>
    </xdr:to>
    <xdr:sp macro="" textlink="">
      <xdr:nvSpPr>
        <xdr:cNvPr id="14420" name="Line 84"/>
        <xdr:cNvSpPr>
          <a:spLocks noChangeShapeType="1"/>
        </xdr:cNvSpPr>
      </xdr:nvSpPr>
      <xdr:spPr bwMode="auto">
        <a:xfrm flipV="1">
          <a:off x="6629400" y="39338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152400</xdr:rowOff>
    </xdr:from>
    <xdr:to>
      <xdr:col>29</xdr:col>
      <xdr:colOff>66675</xdr:colOff>
      <xdr:row>22</xdr:row>
      <xdr:rowOff>152400</xdr:rowOff>
    </xdr:to>
    <xdr:sp macro="" textlink="">
      <xdr:nvSpPr>
        <xdr:cNvPr id="14421" name="Line 85"/>
        <xdr:cNvSpPr>
          <a:spLocks noChangeShapeType="1"/>
        </xdr:cNvSpPr>
      </xdr:nvSpPr>
      <xdr:spPr bwMode="auto">
        <a:xfrm flipV="1">
          <a:off x="6629400" y="40005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28575</xdr:rowOff>
    </xdr:from>
    <xdr:to>
      <xdr:col>29</xdr:col>
      <xdr:colOff>66675</xdr:colOff>
      <xdr:row>23</xdr:row>
      <xdr:rowOff>28575</xdr:rowOff>
    </xdr:to>
    <xdr:sp macro="" textlink="">
      <xdr:nvSpPr>
        <xdr:cNvPr id="14422" name="Line 86"/>
        <xdr:cNvSpPr>
          <a:spLocks noChangeShapeType="1"/>
        </xdr:cNvSpPr>
      </xdr:nvSpPr>
      <xdr:spPr bwMode="auto">
        <a:xfrm flipV="1">
          <a:off x="6629400" y="40671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21</xdr:row>
      <xdr:rowOff>19050</xdr:rowOff>
    </xdr:from>
    <xdr:to>
      <xdr:col>29</xdr:col>
      <xdr:colOff>66675</xdr:colOff>
      <xdr:row>22</xdr:row>
      <xdr:rowOff>19050</xdr:rowOff>
    </xdr:to>
    <xdr:sp macro="" textlink="">
      <xdr:nvSpPr>
        <xdr:cNvPr id="14423" name="Line 87"/>
        <xdr:cNvSpPr>
          <a:spLocks noChangeShapeType="1"/>
        </xdr:cNvSpPr>
      </xdr:nvSpPr>
      <xdr:spPr bwMode="auto">
        <a:xfrm flipV="1">
          <a:off x="6629400" y="38671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9525</xdr:rowOff>
    </xdr:from>
    <xdr:to>
      <xdr:col>29</xdr:col>
      <xdr:colOff>66675</xdr:colOff>
      <xdr:row>21</xdr:row>
      <xdr:rowOff>9525</xdr:rowOff>
    </xdr:to>
    <xdr:sp macro="" textlink="">
      <xdr:nvSpPr>
        <xdr:cNvPr id="14424" name="Line 88"/>
        <xdr:cNvSpPr>
          <a:spLocks noChangeShapeType="1"/>
        </xdr:cNvSpPr>
      </xdr:nvSpPr>
      <xdr:spPr bwMode="auto">
        <a:xfrm flipV="1">
          <a:off x="6629400" y="36671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76200</xdr:rowOff>
    </xdr:from>
    <xdr:to>
      <xdr:col>29</xdr:col>
      <xdr:colOff>66675</xdr:colOff>
      <xdr:row>21</xdr:row>
      <xdr:rowOff>66675</xdr:rowOff>
    </xdr:to>
    <xdr:sp macro="" textlink="">
      <xdr:nvSpPr>
        <xdr:cNvPr id="14425" name="Line 89"/>
        <xdr:cNvSpPr>
          <a:spLocks noChangeShapeType="1"/>
        </xdr:cNvSpPr>
      </xdr:nvSpPr>
      <xdr:spPr bwMode="auto">
        <a:xfrm flipV="1">
          <a:off x="6629400" y="3733800"/>
          <a:ext cx="171450" cy="180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20</xdr:row>
      <xdr:rowOff>142875</xdr:rowOff>
    </xdr:from>
    <xdr:to>
      <xdr:col>29</xdr:col>
      <xdr:colOff>66675</xdr:colOff>
      <xdr:row>21</xdr:row>
      <xdr:rowOff>142875</xdr:rowOff>
    </xdr:to>
    <xdr:sp macro="" textlink="">
      <xdr:nvSpPr>
        <xdr:cNvPr id="14426" name="Line 90"/>
        <xdr:cNvSpPr>
          <a:spLocks noChangeShapeType="1"/>
        </xdr:cNvSpPr>
      </xdr:nvSpPr>
      <xdr:spPr bwMode="auto">
        <a:xfrm flipV="1">
          <a:off x="6629400" y="38004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19</xdr:row>
      <xdr:rowOff>133350</xdr:rowOff>
    </xdr:from>
    <xdr:to>
      <xdr:col>29</xdr:col>
      <xdr:colOff>66675</xdr:colOff>
      <xdr:row>20</xdr:row>
      <xdr:rowOff>133350</xdr:rowOff>
    </xdr:to>
    <xdr:sp macro="" textlink="">
      <xdr:nvSpPr>
        <xdr:cNvPr id="14427" name="Line 91"/>
        <xdr:cNvSpPr>
          <a:spLocks noChangeShapeType="1"/>
        </xdr:cNvSpPr>
      </xdr:nvSpPr>
      <xdr:spPr bwMode="auto">
        <a:xfrm flipV="1">
          <a:off x="6629400" y="36004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19050</xdr:colOff>
      <xdr:row>23</xdr:row>
      <xdr:rowOff>171450</xdr:rowOff>
    </xdr:from>
    <xdr:to>
      <xdr:col>29</xdr:col>
      <xdr:colOff>66675</xdr:colOff>
      <xdr:row>24</xdr:row>
      <xdr:rowOff>28575</xdr:rowOff>
    </xdr:to>
    <xdr:sp macro="" textlink="">
      <xdr:nvSpPr>
        <xdr:cNvPr id="14428" name="Line 92"/>
        <xdr:cNvSpPr>
          <a:spLocks noChangeShapeType="1"/>
        </xdr:cNvSpPr>
      </xdr:nvSpPr>
      <xdr:spPr bwMode="auto">
        <a:xfrm flipV="1">
          <a:off x="6753225" y="4400550"/>
          <a:ext cx="47625" cy="476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161925</xdr:rowOff>
    </xdr:from>
    <xdr:to>
      <xdr:col>29</xdr:col>
      <xdr:colOff>66675</xdr:colOff>
      <xdr:row>23</xdr:row>
      <xdr:rowOff>161925</xdr:rowOff>
    </xdr:to>
    <xdr:sp macro="" textlink="">
      <xdr:nvSpPr>
        <xdr:cNvPr id="14429" name="Line 93"/>
        <xdr:cNvSpPr>
          <a:spLocks noChangeShapeType="1"/>
        </xdr:cNvSpPr>
      </xdr:nvSpPr>
      <xdr:spPr bwMode="auto">
        <a:xfrm flipV="1">
          <a:off x="6629400" y="42005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23</xdr:row>
      <xdr:rowOff>38100</xdr:rowOff>
    </xdr:from>
    <xdr:to>
      <xdr:col>29</xdr:col>
      <xdr:colOff>66675</xdr:colOff>
      <xdr:row>24</xdr:row>
      <xdr:rowOff>38100</xdr:rowOff>
    </xdr:to>
    <xdr:sp macro="" textlink="">
      <xdr:nvSpPr>
        <xdr:cNvPr id="14430" name="Line 94"/>
        <xdr:cNvSpPr>
          <a:spLocks noChangeShapeType="1"/>
        </xdr:cNvSpPr>
      </xdr:nvSpPr>
      <xdr:spPr bwMode="auto">
        <a:xfrm flipV="1">
          <a:off x="6629400" y="42672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257175</xdr:colOff>
      <xdr:row>23</xdr:row>
      <xdr:rowOff>104775</xdr:rowOff>
    </xdr:from>
    <xdr:to>
      <xdr:col>29</xdr:col>
      <xdr:colOff>66675</xdr:colOff>
      <xdr:row>24</xdr:row>
      <xdr:rowOff>19050</xdr:rowOff>
    </xdr:to>
    <xdr:sp macro="" textlink="">
      <xdr:nvSpPr>
        <xdr:cNvPr id="14431" name="Line 95"/>
        <xdr:cNvSpPr>
          <a:spLocks noChangeShapeType="1"/>
        </xdr:cNvSpPr>
      </xdr:nvSpPr>
      <xdr:spPr bwMode="auto">
        <a:xfrm flipV="1">
          <a:off x="6705600" y="4333875"/>
          <a:ext cx="95250" cy="1047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22</xdr:row>
      <xdr:rowOff>95250</xdr:rowOff>
    </xdr:from>
    <xdr:to>
      <xdr:col>29</xdr:col>
      <xdr:colOff>66675</xdr:colOff>
      <xdr:row>23</xdr:row>
      <xdr:rowOff>95250</xdr:rowOff>
    </xdr:to>
    <xdr:sp macro="" textlink="">
      <xdr:nvSpPr>
        <xdr:cNvPr id="14432" name="Line 96"/>
        <xdr:cNvSpPr>
          <a:spLocks noChangeShapeType="1"/>
        </xdr:cNvSpPr>
      </xdr:nvSpPr>
      <xdr:spPr bwMode="auto">
        <a:xfrm flipV="1">
          <a:off x="6629400" y="41338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9525</xdr:rowOff>
    </xdr:from>
    <xdr:to>
      <xdr:col>29</xdr:col>
      <xdr:colOff>66675</xdr:colOff>
      <xdr:row>14</xdr:row>
      <xdr:rowOff>9525</xdr:rowOff>
    </xdr:to>
    <xdr:sp macro="" textlink="">
      <xdr:nvSpPr>
        <xdr:cNvPr id="14433" name="Line 97"/>
        <xdr:cNvSpPr>
          <a:spLocks noChangeShapeType="1"/>
        </xdr:cNvSpPr>
      </xdr:nvSpPr>
      <xdr:spPr bwMode="auto">
        <a:xfrm flipV="1">
          <a:off x="6629400" y="23336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76200</xdr:rowOff>
    </xdr:from>
    <xdr:to>
      <xdr:col>29</xdr:col>
      <xdr:colOff>66675</xdr:colOff>
      <xdr:row>14</xdr:row>
      <xdr:rowOff>76200</xdr:rowOff>
    </xdr:to>
    <xdr:sp macro="" textlink="">
      <xdr:nvSpPr>
        <xdr:cNvPr id="14434" name="Line 98"/>
        <xdr:cNvSpPr>
          <a:spLocks noChangeShapeType="1"/>
        </xdr:cNvSpPr>
      </xdr:nvSpPr>
      <xdr:spPr bwMode="auto">
        <a:xfrm flipV="1">
          <a:off x="6629400" y="24003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13</xdr:row>
      <xdr:rowOff>142875</xdr:rowOff>
    </xdr:from>
    <xdr:to>
      <xdr:col>29</xdr:col>
      <xdr:colOff>66675</xdr:colOff>
      <xdr:row>14</xdr:row>
      <xdr:rowOff>142875</xdr:rowOff>
    </xdr:to>
    <xdr:sp macro="" textlink="">
      <xdr:nvSpPr>
        <xdr:cNvPr id="14435" name="Line 99"/>
        <xdr:cNvSpPr>
          <a:spLocks noChangeShapeType="1"/>
        </xdr:cNvSpPr>
      </xdr:nvSpPr>
      <xdr:spPr bwMode="auto">
        <a:xfrm flipV="1">
          <a:off x="6629400" y="24669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133350</xdr:rowOff>
    </xdr:from>
    <xdr:to>
      <xdr:col>29</xdr:col>
      <xdr:colOff>66675</xdr:colOff>
      <xdr:row>13</xdr:row>
      <xdr:rowOff>133350</xdr:rowOff>
    </xdr:to>
    <xdr:sp macro="" textlink="">
      <xdr:nvSpPr>
        <xdr:cNvPr id="14436" name="Line 100"/>
        <xdr:cNvSpPr>
          <a:spLocks noChangeShapeType="1"/>
        </xdr:cNvSpPr>
      </xdr:nvSpPr>
      <xdr:spPr bwMode="auto">
        <a:xfrm flipV="1">
          <a:off x="6629400" y="22669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11</xdr:row>
      <xdr:rowOff>123825</xdr:rowOff>
    </xdr:from>
    <xdr:to>
      <xdr:col>29</xdr:col>
      <xdr:colOff>66675</xdr:colOff>
      <xdr:row>12</xdr:row>
      <xdr:rowOff>123825</xdr:rowOff>
    </xdr:to>
    <xdr:sp macro="" textlink="">
      <xdr:nvSpPr>
        <xdr:cNvPr id="14437" name="Line 101"/>
        <xdr:cNvSpPr>
          <a:spLocks noChangeShapeType="1"/>
        </xdr:cNvSpPr>
      </xdr:nvSpPr>
      <xdr:spPr bwMode="auto">
        <a:xfrm flipV="1">
          <a:off x="6629400" y="206692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0</xdr:rowOff>
    </xdr:from>
    <xdr:to>
      <xdr:col>29</xdr:col>
      <xdr:colOff>66675</xdr:colOff>
      <xdr:row>13</xdr:row>
      <xdr:rowOff>0</xdr:rowOff>
    </xdr:to>
    <xdr:sp macro="" textlink="">
      <xdr:nvSpPr>
        <xdr:cNvPr id="14438" name="Line 102"/>
        <xdr:cNvSpPr>
          <a:spLocks noChangeShapeType="1"/>
        </xdr:cNvSpPr>
      </xdr:nvSpPr>
      <xdr:spPr bwMode="auto">
        <a:xfrm flipV="1">
          <a:off x="6629400" y="213360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12</xdr:row>
      <xdr:rowOff>66675</xdr:rowOff>
    </xdr:from>
    <xdr:to>
      <xdr:col>29</xdr:col>
      <xdr:colOff>66675</xdr:colOff>
      <xdr:row>13</xdr:row>
      <xdr:rowOff>66675</xdr:rowOff>
    </xdr:to>
    <xdr:sp macro="" textlink="">
      <xdr:nvSpPr>
        <xdr:cNvPr id="14439" name="Line 103"/>
        <xdr:cNvSpPr>
          <a:spLocks noChangeShapeType="1"/>
        </xdr:cNvSpPr>
      </xdr:nvSpPr>
      <xdr:spPr bwMode="auto">
        <a:xfrm flipV="1">
          <a:off x="6629400" y="2200275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180975</xdr:colOff>
      <xdr:row>11</xdr:row>
      <xdr:rowOff>57150</xdr:rowOff>
    </xdr:from>
    <xdr:to>
      <xdr:col>29</xdr:col>
      <xdr:colOff>66675</xdr:colOff>
      <xdr:row>12</xdr:row>
      <xdr:rowOff>57150</xdr:rowOff>
    </xdr:to>
    <xdr:sp macro="" textlink="">
      <xdr:nvSpPr>
        <xdr:cNvPr id="14440" name="Line 104"/>
        <xdr:cNvSpPr>
          <a:spLocks noChangeShapeType="1"/>
        </xdr:cNvSpPr>
      </xdr:nvSpPr>
      <xdr:spPr bwMode="auto">
        <a:xfrm flipV="1">
          <a:off x="6629400" y="2000250"/>
          <a:ext cx="171450" cy="190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209550</xdr:colOff>
      <xdr:row>15</xdr:row>
      <xdr:rowOff>161925</xdr:rowOff>
    </xdr:from>
    <xdr:to>
      <xdr:col>23</xdr:col>
      <xdr:colOff>257175</xdr:colOff>
      <xdr:row>15</xdr:row>
      <xdr:rowOff>161925</xdr:rowOff>
    </xdr:to>
    <xdr:sp macro="" textlink="">
      <xdr:nvSpPr>
        <xdr:cNvPr id="14441" name="Line 105"/>
        <xdr:cNvSpPr>
          <a:spLocks noChangeShapeType="1"/>
        </xdr:cNvSpPr>
      </xdr:nvSpPr>
      <xdr:spPr bwMode="auto">
        <a:xfrm>
          <a:off x="4943475" y="2867025"/>
          <a:ext cx="3333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23</xdr:col>
      <xdr:colOff>247650</xdr:colOff>
      <xdr:row>15</xdr:row>
      <xdr:rowOff>76200</xdr:rowOff>
    </xdr:from>
    <xdr:ext cx="209550" cy="342900"/>
    <xdr:sp macro="" textlink="">
      <xdr:nvSpPr>
        <xdr:cNvPr id="14442" name="Text Box 106"/>
        <xdr:cNvSpPr txBox="1">
          <a:spLocks noChangeArrowheads="1"/>
        </xdr:cNvSpPr>
      </xdr:nvSpPr>
      <xdr:spPr bwMode="auto">
        <a:xfrm>
          <a:off x="5267325" y="2781300"/>
          <a:ext cx="2095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22</xdr:col>
      <xdr:colOff>209550</xdr:colOff>
      <xdr:row>15</xdr:row>
      <xdr:rowOff>161925</xdr:rowOff>
    </xdr:from>
    <xdr:to>
      <xdr:col>22</xdr:col>
      <xdr:colOff>209550</xdr:colOff>
      <xdr:row>18</xdr:row>
      <xdr:rowOff>28575</xdr:rowOff>
    </xdr:to>
    <xdr:sp macro="" textlink="">
      <xdr:nvSpPr>
        <xdr:cNvPr id="14443" name="Line 107"/>
        <xdr:cNvSpPr>
          <a:spLocks noChangeShapeType="1"/>
        </xdr:cNvSpPr>
      </xdr:nvSpPr>
      <xdr:spPr bwMode="auto">
        <a:xfrm>
          <a:off x="4943475" y="2867025"/>
          <a:ext cx="0" cy="4381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76200</xdr:colOff>
      <xdr:row>15</xdr:row>
      <xdr:rowOff>9525</xdr:rowOff>
    </xdr:from>
    <xdr:to>
      <xdr:col>22</xdr:col>
      <xdr:colOff>276225</xdr:colOff>
      <xdr:row>16</xdr:row>
      <xdr:rowOff>9525</xdr:rowOff>
    </xdr:to>
    <xdr:sp macro="" textlink="">
      <xdr:nvSpPr>
        <xdr:cNvPr id="14444" name="Text Box 108"/>
        <xdr:cNvSpPr txBox="1">
          <a:spLocks noChangeArrowheads="1"/>
        </xdr:cNvSpPr>
      </xdr:nvSpPr>
      <xdr:spPr bwMode="auto">
        <a:xfrm>
          <a:off x="4810125" y="2714625"/>
          <a:ext cx="2000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</a:t>
          </a: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22</xdr:col>
      <xdr:colOff>28575</xdr:colOff>
      <xdr:row>18</xdr:row>
      <xdr:rowOff>0</xdr:rowOff>
    </xdr:from>
    <xdr:ext cx="400050" cy="190500"/>
    <xdr:sp macro="" textlink="">
      <xdr:nvSpPr>
        <xdr:cNvPr id="14445" name="Text Box 109"/>
        <xdr:cNvSpPr txBox="1">
          <a:spLocks noChangeArrowheads="1"/>
        </xdr:cNvSpPr>
      </xdr:nvSpPr>
      <xdr:spPr bwMode="auto">
        <a:xfrm>
          <a:off x="4762500" y="3276600"/>
          <a:ext cx="4000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+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Fv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22</xdr:col>
      <xdr:colOff>209550</xdr:colOff>
      <xdr:row>8</xdr:row>
      <xdr:rowOff>85725</xdr:rowOff>
    </xdr:from>
    <xdr:to>
      <xdr:col>22</xdr:col>
      <xdr:colOff>209550</xdr:colOff>
      <xdr:row>15</xdr:row>
      <xdr:rowOff>152400</xdr:rowOff>
    </xdr:to>
    <xdr:sp macro="" textlink="">
      <xdr:nvSpPr>
        <xdr:cNvPr id="14446" name="Line 110"/>
        <xdr:cNvSpPr>
          <a:spLocks noChangeShapeType="1"/>
        </xdr:cNvSpPr>
      </xdr:nvSpPr>
      <xdr:spPr bwMode="auto">
        <a:xfrm>
          <a:off x="4943475" y="1457325"/>
          <a:ext cx="0" cy="14001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209550</xdr:colOff>
      <xdr:row>8</xdr:row>
      <xdr:rowOff>161925</xdr:rowOff>
    </xdr:from>
    <xdr:to>
      <xdr:col>24</xdr:col>
      <xdr:colOff>152400</xdr:colOff>
      <xdr:row>8</xdr:row>
      <xdr:rowOff>161925</xdr:rowOff>
    </xdr:to>
    <xdr:sp macro="" textlink="">
      <xdr:nvSpPr>
        <xdr:cNvPr id="14447" name="Line 111"/>
        <xdr:cNvSpPr>
          <a:spLocks noChangeShapeType="1"/>
        </xdr:cNvSpPr>
      </xdr:nvSpPr>
      <xdr:spPr bwMode="auto">
        <a:xfrm>
          <a:off x="4943475" y="1533525"/>
          <a:ext cx="5143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22</xdr:col>
      <xdr:colOff>266700</xdr:colOff>
      <xdr:row>8</xdr:row>
      <xdr:rowOff>9525</xdr:rowOff>
    </xdr:from>
    <xdr:to>
      <xdr:col>23</xdr:col>
      <xdr:colOff>266700</xdr:colOff>
      <xdr:row>9</xdr:row>
      <xdr:rowOff>0</xdr:rowOff>
    </xdr:to>
    <xdr:sp macro="" textlink="">
      <xdr:nvSpPr>
        <xdr:cNvPr id="14448" name="Text Box 112"/>
        <xdr:cNvSpPr txBox="1">
          <a:spLocks noChangeArrowheads="1"/>
        </xdr:cNvSpPr>
      </xdr:nvSpPr>
      <xdr:spPr bwMode="auto">
        <a:xfrm>
          <a:off x="5000625" y="1381125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1g</a:t>
          </a: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123825</xdr:colOff>
      <xdr:row>21</xdr:row>
      <xdr:rowOff>85725</xdr:rowOff>
    </xdr:from>
    <xdr:to>
      <xdr:col>25</xdr:col>
      <xdr:colOff>104775</xdr:colOff>
      <xdr:row>21</xdr:row>
      <xdr:rowOff>85725</xdr:rowOff>
    </xdr:to>
    <xdr:sp macro="" textlink="">
      <xdr:nvSpPr>
        <xdr:cNvPr id="14449" name="Line 113"/>
        <xdr:cNvSpPr>
          <a:spLocks noChangeShapeType="1"/>
        </xdr:cNvSpPr>
      </xdr:nvSpPr>
      <xdr:spPr bwMode="auto">
        <a:xfrm>
          <a:off x="3676650" y="3933825"/>
          <a:ext cx="2019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47625</xdr:colOff>
      <xdr:row>15</xdr:row>
      <xdr:rowOff>161925</xdr:rowOff>
    </xdr:from>
    <xdr:to>
      <xdr:col>27</xdr:col>
      <xdr:colOff>142875</xdr:colOff>
      <xdr:row>15</xdr:row>
      <xdr:rowOff>161925</xdr:rowOff>
    </xdr:to>
    <xdr:sp macro="" textlink="">
      <xdr:nvSpPr>
        <xdr:cNvPr id="14450" name="Line 114"/>
        <xdr:cNvSpPr>
          <a:spLocks noChangeShapeType="1"/>
        </xdr:cNvSpPr>
      </xdr:nvSpPr>
      <xdr:spPr bwMode="auto">
        <a:xfrm>
          <a:off x="5924550" y="2867025"/>
          <a:ext cx="38100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stealth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25</xdr:col>
      <xdr:colOff>161925</xdr:colOff>
      <xdr:row>15</xdr:row>
      <xdr:rowOff>76200</xdr:rowOff>
    </xdr:from>
    <xdr:ext cx="209550" cy="342900"/>
    <xdr:sp macro="" textlink="">
      <xdr:nvSpPr>
        <xdr:cNvPr id="14451" name="Text Box 115"/>
        <xdr:cNvSpPr txBox="1">
          <a:spLocks noChangeArrowheads="1"/>
        </xdr:cNvSpPr>
      </xdr:nvSpPr>
      <xdr:spPr bwMode="auto">
        <a:xfrm>
          <a:off x="5753100" y="2781300"/>
          <a:ext cx="2095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</a:t>
          </a:r>
        </a:p>
        <a:p>
          <a:pPr algn="l" rtl="0">
            <a:defRPr sz="1000"/>
          </a:pPr>
          <a:endParaRPr lang="ja-JP" altLang="en-US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25</xdr:col>
      <xdr:colOff>19050</xdr:colOff>
      <xdr:row>22</xdr:row>
      <xdr:rowOff>76200</xdr:rowOff>
    </xdr:from>
    <xdr:to>
      <xdr:col>25</xdr:col>
      <xdr:colOff>19050</xdr:colOff>
      <xdr:row>24</xdr:row>
      <xdr:rowOff>47625</xdr:rowOff>
    </xdr:to>
    <xdr:sp macro="" textlink="">
      <xdr:nvSpPr>
        <xdr:cNvPr id="14452" name="Line 116"/>
        <xdr:cNvSpPr>
          <a:spLocks noChangeShapeType="1"/>
        </xdr:cNvSpPr>
      </xdr:nvSpPr>
      <xdr:spPr bwMode="auto">
        <a:xfrm>
          <a:off x="5610225" y="4114800"/>
          <a:ext cx="0" cy="352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19050</xdr:colOff>
      <xdr:row>23</xdr:row>
      <xdr:rowOff>133350</xdr:rowOff>
    </xdr:from>
    <xdr:to>
      <xdr:col>25</xdr:col>
      <xdr:colOff>19050</xdr:colOff>
      <xdr:row>23</xdr:row>
      <xdr:rowOff>133350</xdr:rowOff>
    </xdr:to>
    <xdr:sp macro="" textlink="">
      <xdr:nvSpPr>
        <xdr:cNvPr id="14453" name="Line 117"/>
        <xdr:cNvSpPr>
          <a:spLocks noChangeShapeType="1"/>
        </xdr:cNvSpPr>
      </xdr:nvSpPr>
      <xdr:spPr bwMode="auto">
        <a:xfrm>
          <a:off x="4295775" y="4362450"/>
          <a:ext cx="13144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22</xdr:col>
      <xdr:colOff>123825</xdr:colOff>
      <xdr:row>23</xdr:row>
      <xdr:rowOff>0</xdr:rowOff>
    </xdr:from>
    <xdr:ext cx="180975" cy="190500"/>
    <xdr:sp macro="" textlink="">
      <xdr:nvSpPr>
        <xdr:cNvPr id="14454" name="Text Box 118"/>
        <xdr:cNvSpPr txBox="1">
          <a:spLocks noChangeArrowheads="1"/>
        </xdr:cNvSpPr>
      </xdr:nvSpPr>
      <xdr:spPr bwMode="auto">
        <a:xfrm>
          <a:off x="4857750" y="42291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</a:t>
          </a:r>
        </a:p>
      </xdr:txBody>
    </xdr:sp>
    <xdr:clientData/>
  </xdr:oneCellAnchor>
  <xdr:twoCellAnchor>
    <xdr:from>
      <xdr:col>16</xdr:col>
      <xdr:colOff>104775</xdr:colOff>
      <xdr:row>10</xdr:row>
      <xdr:rowOff>104775</xdr:rowOff>
    </xdr:from>
    <xdr:to>
      <xdr:col>16</xdr:col>
      <xdr:colOff>104775</xdr:colOff>
      <xdr:row>21</xdr:row>
      <xdr:rowOff>85725</xdr:rowOff>
    </xdr:to>
    <xdr:sp macro="" textlink="">
      <xdr:nvSpPr>
        <xdr:cNvPr id="14455" name="Line 119"/>
        <xdr:cNvSpPr>
          <a:spLocks noChangeShapeType="1"/>
        </xdr:cNvSpPr>
      </xdr:nvSpPr>
      <xdr:spPr bwMode="auto">
        <a:xfrm>
          <a:off x="3800475" y="1857375"/>
          <a:ext cx="0" cy="20764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med"/>
          <a:tailEnd type="triangle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276225</xdr:colOff>
      <xdr:row>10</xdr:row>
      <xdr:rowOff>142875</xdr:rowOff>
    </xdr:from>
    <xdr:to>
      <xdr:col>24</xdr:col>
      <xdr:colOff>133350</xdr:colOff>
      <xdr:row>12</xdr:row>
      <xdr:rowOff>142875</xdr:rowOff>
    </xdr:to>
    <xdr:sp macro="" textlink="">
      <xdr:nvSpPr>
        <xdr:cNvPr id="14456" name="Line 120"/>
        <xdr:cNvSpPr>
          <a:spLocks noChangeShapeType="1"/>
        </xdr:cNvSpPr>
      </xdr:nvSpPr>
      <xdr:spPr bwMode="auto">
        <a:xfrm flipH="1">
          <a:off x="5295900" y="1895475"/>
          <a:ext cx="142875" cy="38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10</xdr:row>
      <xdr:rowOff>114300</xdr:rowOff>
    </xdr:from>
    <xdr:to>
      <xdr:col>28</xdr:col>
      <xdr:colOff>161925</xdr:colOff>
      <xdr:row>12</xdr:row>
      <xdr:rowOff>142875</xdr:rowOff>
    </xdr:to>
    <xdr:sp macro="" textlink="">
      <xdr:nvSpPr>
        <xdr:cNvPr id="14457" name="Line 121"/>
        <xdr:cNvSpPr>
          <a:spLocks noChangeShapeType="1"/>
        </xdr:cNvSpPr>
      </xdr:nvSpPr>
      <xdr:spPr bwMode="auto">
        <a:xfrm flipH="1">
          <a:off x="6457950" y="1866900"/>
          <a:ext cx="152400" cy="4095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132</xdr:row>
      <xdr:rowOff>28575</xdr:rowOff>
    </xdr:from>
    <xdr:to>
      <xdr:col>31</xdr:col>
      <xdr:colOff>0</xdr:colOff>
      <xdr:row>132</xdr:row>
      <xdr:rowOff>28575</xdr:rowOff>
    </xdr:to>
    <xdr:sp macro="" textlink="">
      <xdr:nvSpPr>
        <xdr:cNvPr id="14458" name="Line 122"/>
        <xdr:cNvSpPr>
          <a:spLocks noChangeShapeType="1"/>
        </xdr:cNvSpPr>
      </xdr:nvSpPr>
      <xdr:spPr bwMode="auto">
        <a:xfrm>
          <a:off x="219075" y="22145625"/>
          <a:ext cx="70866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63</xdr:row>
      <xdr:rowOff>180975</xdr:rowOff>
    </xdr:from>
    <xdr:to>
      <xdr:col>31</xdr:col>
      <xdr:colOff>9525</xdr:colOff>
      <xdr:row>63</xdr:row>
      <xdr:rowOff>180975</xdr:rowOff>
    </xdr:to>
    <xdr:sp macro="" textlink="">
      <xdr:nvSpPr>
        <xdr:cNvPr id="14459" name="Line 123"/>
        <xdr:cNvSpPr>
          <a:spLocks noChangeShapeType="1"/>
        </xdr:cNvSpPr>
      </xdr:nvSpPr>
      <xdr:spPr bwMode="auto">
        <a:xfrm>
          <a:off x="219075" y="11210925"/>
          <a:ext cx="7096125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68</xdr:row>
      <xdr:rowOff>123825</xdr:rowOff>
    </xdr:from>
    <xdr:to>
      <xdr:col>21</xdr:col>
      <xdr:colOff>228600</xdr:colOff>
      <xdr:row>88</xdr:row>
      <xdr:rowOff>152400</xdr:rowOff>
    </xdr:to>
    <xdr:grpSp>
      <xdr:nvGrpSpPr>
        <xdr:cNvPr id="14460" name="Group 124"/>
        <xdr:cNvGrpSpPr>
          <a:grpSpLocks/>
        </xdr:cNvGrpSpPr>
      </xdr:nvGrpSpPr>
      <xdr:grpSpPr bwMode="auto">
        <a:xfrm>
          <a:off x="3038475" y="12134850"/>
          <a:ext cx="1638300" cy="3838575"/>
          <a:chOff x="319" y="1274"/>
          <a:chExt cx="172" cy="403"/>
        </a:xfrm>
      </xdr:grpSpPr>
      <xdr:sp macro="" textlink="">
        <xdr:nvSpPr>
          <xdr:cNvPr id="14461" name="Line 125"/>
          <xdr:cNvSpPr>
            <a:spLocks noChangeShapeType="1"/>
          </xdr:cNvSpPr>
        </xdr:nvSpPr>
        <xdr:spPr bwMode="auto">
          <a:xfrm>
            <a:off x="338" y="1274"/>
            <a:ext cx="0" cy="36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62" name="Line 126"/>
          <xdr:cNvSpPr>
            <a:spLocks noChangeShapeType="1"/>
          </xdr:cNvSpPr>
        </xdr:nvSpPr>
        <xdr:spPr bwMode="auto">
          <a:xfrm>
            <a:off x="347" y="1487"/>
            <a:ext cx="6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63" name="Line 127"/>
          <xdr:cNvSpPr>
            <a:spLocks noChangeShapeType="1"/>
          </xdr:cNvSpPr>
        </xdr:nvSpPr>
        <xdr:spPr bwMode="auto">
          <a:xfrm>
            <a:off x="416" y="1487"/>
            <a:ext cx="54" cy="0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64" name="Text Box 128"/>
          <xdr:cNvSpPr txBox="1">
            <a:spLocks noChangeArrowheads="1"/>
          </xdr:cNvSpPr>
        </xdr:nvSpPr>
        <xdr:spPr bwMode="auto">
          <a:xfrm>
            <a:off x="470" y="1476"/>
            <a:ext cx="2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</xdr:txBody>
      </xdr:sp>
      <xdr:sp macro="" textlink="">
        <xdr:nvSpPr>
          <xdr:cNvPr id="14465" name="Text Box 129"/>
          <xdr:cNvSpPr txBox="1">
            <a:spLocks noChangeArrowheads="1"/>
          </xdr:cNvSpPr>
        </xdr:nvSpPr>
        <xdr:spPr bwMode="auto">
          <a:xfrm>
            <a:off x="340" y="1380"/>
            <a:ext cx="2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W2</a:t>
            </a:r>
          </a:p>
        </xdr:txBody>
      </xdr:sp>
      <xdr:sp macro="" textlink="">
        <xdr:nvSpPr>
          <xdr:cNvPr id="14466" name="Line 130"/>
          <xdr:cNvSpPr>
            <a:spLocks noChangeShapeType="1"/>
          </xdr:cNvSpPr>
        </xdr:nvSpPr>
        <xdr:spPr bwMode="auto">
          <a:xfrm>
            <a:off x="328" y="1274"/>
            <a:ext cx="137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67" name="Line 131"/>
          <xdr:cNvSpPr>
            <a:spLocks noChangeShapeType="1"/>
          </xdr:cNvSpPr>
        </xdr:nvSpPr>
        <xdr:spPr bwMode="auto">
          <a:xfrm>
            <a:off x="436" y="1417"/>
            <a:ext cx="29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68" name="Text Box 132"/>
          <xdr:cNvSpPr txBox="1">
            <a:spLocks noChangeArrowheads="1"/>
          </xdr:cNvSpPr>
        </xdr:nvSpPr>
        <xdr:spPr bwMode="auto">
          <a:xfrm>
            <a:off x="411" y="1470"/>
            <a:ext cx="17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  <a:endPara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469" name="Line 133"/>
          <xdr:cNvSpPr>
            <a:spLocks noChangeShapeType="1"/>
          </xdr:cNvSpPr>
        </xdr:nvSpPr>
        <xdr:spPr bwMode="auto">
          <a:xfrm>
            <a:off x="362" y="1274"/>
            <a:ext cx="0" cy="213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70" name="Text Box 134"/>
          <xdr:cNvSpPr txBox="1">
            <a:spLocks noChangeArrowheads="1"/>
          </xdr:cNvSpPr>
        </xdr:nvSpPr>
        <xdr:spPr bwMode="auto">
          <a:xfrm>
            <a:off x="388" y="1327"/>
            <a:ext cx="20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="vert270" wrap="none" lIns="18288" tIns="22860" rIns="18288" bIns="22860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スタッド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4471" name="Text Box 135"/>
          <xdr:cNvSpPr txBox="1">
            <a:spLocks noChangeArrowheads="1"/>
          </xdr:cNvSpPr>
        </xdr:nvSpPr>
        <xdr:spPr bwMode="auto">
          <a:xfrm>
            <a:off x="452" y="1544"/>
            <a:ext cx="2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</a:t>
            </a:r>
          </a:p>
        </xdr:txBody>
      </xdr:sp>
      <xdr:sp macro="" textlink="">
        <xdr:nvSpPr>
          <xdr:cNvPr id="14472" name="Line 136"/>
          <xdr:cNvSpPr>
            <a:spLocks noChangeShapeType="1"/>
          </xdr:cNvSpPr>
        </xdr:nvSpPr>
        <xdr:spPr bwMode="auto">
          <a:xfrm>
            <a:off x="362" y="1487"/>
            <a:ext cx="0" cy="14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73" name="Text Box 137"/>
          <xdr:cNvSpPr txBox="1">
            <a:spLocks noChangeArrowheads="1"/>
          </xdr:cNvSpPr>
        </xdr:nvSpPr>
        <xdr:spPr bwMode="auto">
          <a:xfrm>
            <a:off x="319" y="1425"/>
            <a:ext cx="24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grpSp>
        <xdr:nvGrpSpPr>
          <xdr:cNvPr id="14474" name="Group 138"/>
          <xdr:cNvGrpSpPr>
            <a:grpSpLocks/>
          </xdr:cNvGrpSpPr>
        </xdr:nvGrpSpPr>
        <xdr:grpSpPr bwMode="auto">
          <a:xfrm>
            <a:off x="390" y="1274"/>
            <a:ext cx="14" cy="360"/>
            <a:chOff x="386" y="146"/>
            <a:chExt cx="163" cy="202"/>
          </a:xfrm>
        </xdr:grpSpPr>
        <xdr:sp macro="" textlink="">
          <xdr:nvSpPr>
            <xdr:cNvPr id="14475" name="Line 139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76" name="Line 140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77" name="Line 141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78" name="Line 142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4479" name="Line 143"/>
          <xdr:cNvSpPr>
            <a:spLocks noChangeShapeType="1"/>
          </xdr:cNvSpPr>
        </xdr:nvSpPr>
        <xdr:spPr bwMode="auto">
          <a:xfrm>
            <a:off x="384" y="1274"/>
            <a:ext cx="0" cy="36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80" name="Line 144"/>
          <xdr:cNvSpPr>
            <a:spLocks noChangeShapeType="1"/>
          </xdr:cNvSpPr>
        </xdr:nvSpPr>
        <xdr:spPr bwMode="auto">
          <a:xfrm>
            <a:off x="453" y="1416"/>
            <a:ext cx="0" cy="218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81" name="Text Box 145"/>
          <xdr:cNvSpPr txBox="1">
            <a:spLocks noChangeArrowheads="1"/>
          </xdr:cNvSpPr>
        </xdr:nvSpPr>
        <xdr:spPr bwMode="auto">
          <a:xfrm>
            <a:off x="339" y="1544"/>
            <a:ext cx="28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W1</a:t>
            </a:r>
          </a:p>
        </xdr:txBody>
      </xdr:sp>
      <xdr:sp macro="" textlink="">
        <xdr:nvSpPr>
          <xdr:cNvPr id="14482" name="Line 146"/>
          <xdr:cNvSpPr>
            <a:spLocks noChangeShapeType="1"/>
          </xdr:cNvSpPr>
        </xdr:nvSpPr>
        <xdr:spPr bwMode="auto">
          <a:xfrm>
            <a:off x="407" y="1274"/>
            <a:ext cx="0" cy="36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83" name="Line 147"/>
          <xdr:cNvSpPr>
            <a:spLocks noChangeShapeType="1"/>
          </xdr:cNvSpPr>
        </xdr:nvSpPr>
        <xdr:spPr bwMode="auto">
          <a:xfrm flipH="1">
            <a:off x="417" y="1671"/>
            <a:ext cx="25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84" name="Line 148"/>
          <xdr:cNvSpPr>
            <a:spLocks noChangeShapeType="1"/>
          </xdr:cNvSpPr>
        </xdr:nvSpPr>
        <xdr:spPr bwMode="auto">
          <a:xfrm flipH="1">
            <a:off x="368" y="1635"/>
            <a:ext cx="15" cy="36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85" name="Line 149"/>
          <xdr:cNvSpPr>
            <a:spLocks noChangeShapeType="1"/>
          </xdr:cNvSpPr>
        </xdr:nvSpPr>
        <xdr:spPr bwMode="auto">
          <a:xfrm flipH="1">
            <a:off x="350" y="1671"/>
            <a:ext cx="1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86" name="Text Box 150"/>
          <xdr:cNvSpPr txBox="1">
            <a:spLocks noChangeArrowheads="1"/>
          </xdr:cNvSpPr>
        </xdr:nvSpPr>
        <xdr:spPr bwMode="auto">
          <a:xfrm>
            <a:off x="418" y="1657"/>
            <a:ext cx="23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</a:t>
            </a:r>
          </a:p>
        </xdr:txBody>
      </xdr:sp>
      <xdr:sp macro="" textlink="">
        <xdr:nvSpPr>
          <xdr:cNvPr id="14487" name="Text Box 151"/>
          <xdr:cNvSpPr txBox="1">
            <a:spLocks noChangeArrowheads="1"/>
          </xdr:cNvSpPr>
        </xdr:nvSpPr>
        <xdr:spPr bwMode="auto">
          <a:xfrm>
            <a:off x="351" y="1657"/>
            <a:ext cx="2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</xdr:txBody>
      </xdr:sp>
      <xdr:sp macro="" textlink="">
        <xdr:nvSpPr>
          <xdr:cNvPr id="14488" name="Line 152"/>
          <xdr:cNvSpPr>
            <a:spLocks noChangeShapeType="1"/>
          </xdr:cNvSpPr>
        </xdr:nvSpPr>
        <xdr:spPr bwMode="auto">
          <a:xfrm>
            <a:off x="387" y="1274"/>
            <a:ext cx="0" cy="360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89" name="Line 153"/>
          <xdr:cNvSpPr>
            <a:spLocks noChangeShapeType="1"/>
          </xdr:cNvSpPr>
        </xdr:nvSpPr>
        <xdr:spPr bwMode="auto">
          <a:xfrm flipH="1">
            <a:off x="382" y="1671"/>
            <a:ext cx="21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90" name="Line 154"/>
          <xdr:cNvSpPr>
            <a:spLocks noChangeShapeType="1"/>
          </xdr:cNvSpPr>
        </xdr:nvSpPr>
        <xdr:spPr bwMode="auto">
          <a:xfrm flipH="1">
            <a:off x="382" y="1634"/>
            <a:ext cx="5" cy="37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91" name="Text Box 155"/>
          <xdr:cNvSpPr txBox="1">
            <a:spLocks noChangeArrowheads="1"/>
          </xdr:cNvSpPr>
        </xdr:nvSpPr>
        <xdr:spPr bwMode="auto">
          <a:xfrm>
            <a:off x="383" y="1657"/>
            <a:ext cx="20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</xdr:txBody>
      </xdr:sp>
      <xdr:grpSp>
        <xdr:nvGrpSpPr>
          <xdr:cNvPr id="14492" name="Group 156"/>
          <xdr:cNvGrpSpPr>
            <a:grpSpLocks/>
          </xdr:cNvGrpSpPr>
        </xdr:nvGrpSpPr>
        <xdr:grpSpPr bwMode="auto">
          <a:xfrm>
            <a:off x="408" y="1418"/>
            <a:ext cx="27" cy="127"/>
            <a:chOff x="386" y="146"/>
            <a:chExt cx="163" cy="202"/>
          </a:xfrm>
        </xdr:grpSpPr>
        <xdr:sp macro="" textlink="">
          <xdr:nvSpPr>
            <xdr:cNvPr id="14493" name="Line 157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94" name="Line 158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95" name="Line 159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96" name="Line 160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4497" name="Line 161"/>
          <xdr:cNvSpPr>
            <a:spLocks noChangeShapeType="1"/>
          </xdr:cNvSpPr>
        </xdr:nvSpPr>
        <xdr:spPr bwMode="auto">
          <a:xfrm>
            <a:off x="407" y="1634"/>
            <a:ext cx="10" cy="37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98" name="Line 162"/>
          <xdr:cNvSpPr>
            <a:spLocks noChangeShapeType="1"/>
          </xdr:cNvSpPr>
        </xdr:nvSpPr>
        <xdr:spPr bwMode="auto">
          <a:xfrm>
            <a:off x="330" y="1634"/>
            <a:ext cx="135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99" name="Line 163"/>
          <xdr:cNvSpPr>
            <a:spLocks noChangeShapeType="1"/>
          </xdr:cNvSpPr>
        </xdr:nvSpPr>
        <xdr:spPr bwMode="auto">
          <a:xfrm>
            <a:off x="405" y="1358"/>
            <a:ext cx="3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00" name="Text Box 164">
            <a:hlinkClick xmlns:r="http://schemas.openxmlformats.org/officeDocument/2006/relationships" r:id="rId1"/>
          </xdr:cNvPr>
          <xdr:cNvSpPr txBox="1">
            <a:spLocks noChangeArrowheads="1"/>
          </xdr:cNvSpPr>
        </xdr:nvSpPr>
        <xdr:spPr bwMode="auto">
          <a:xfrm>
            <a:off x="411" y="1340"/>
            <a:ext cx="73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スタッドＹ方向</a:t>
            </a:r>
          </a:p>
        </xdr:txBody>
      </xdr:sp>
    </xdr:grpSp>
    <xdr:clientData/>
  </xdr:twoCellAnchor>
  <xdr:twoCellAnchor>
    <xdr:from>
      <xdr:col>22</xdr:col>
      <xdr:colOff>276225</xdr:colOff>
      <xdr:row>66</xdr:row>
      <xdr:rowOff>47625</xdr:rowOff>
    </xdr:from>
    <xdr:to>
      <xdr:col>30</xdr:col>
      <xdr:colOff>190500</xdr:colOff>
      <xdr:row>88</xdr:row>
      <xdr:rowOff>57150</xdr:rowOff>
    </xdr:to>
    <xdr:grpSp>
      <xdr:nvGrpSpPr>
        <xdr:cNvPr id="14501" name="Group 165"/>
        <xdr:cNvGrpSpPr>
          <a:grpSpLocks/>
        </xdr:cNvGrpSpPr>
      </xdr:nvGrpSpPr>
      <xdr:grpSpPr bwMode="auto">
        <a:xfrm>
          <a:off x="5010150" y="11677650"/>
          <a:ext cx="2200275" cy="4200525"/>
          <a:chOff x="526" y="1226"/>
          <a:chExt cx="231" cy="441"/>
        </a:xfrm>
      </xdr:grpSpPr>
      <xdr:grpSp>
        <xdr:nvGrpSpPr>
          <xdr:cNvPr id="14502" name="Group 166"/>
          <xdr:cNvGrpSpPr>
            <a:grpSpLocks/>
          </xdr:cNvGrpSpPr>
        </xdr:nvGrpSpPr>
        <xdr:grpSpPr bwMode="auto">
          <a:xfrm>
            <a:off x="635" y="1274"/>
            <a:ext cx="9" cy="360"/>
            <a:chOff x="386" y="146"/>
            <a:chExt cx="163" cy="202"/>
          </a:xfrm>
        </xdr:grpSpPr>
        <xdr:sp macro="" textlink="">
          <xdr:nvSpPr>
            <xdr:cNvPr id="14503" name="Line 167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04" name="Line 168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05" name="Line 169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06" name="Line 170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4507" name="Line 171"/>
          <xdr:cNvSpPr>
            <a:spLocks noChangeShapeType="1"/>
          </xdr:cNvSpPr>
        </xdr:nvSpPr>
        <xdr:spPr bwMode="auto">
          <a:xfrm>
            <a:off x="526" y="1634"/>
            <a:ext cx="231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08" name="Text Box 172"/>
          <xdr:cNvSpPr txBox="1">
            <a:spLocks noChangeArrowheads="1"/>
          </xdr:cNvSpPr>
        </xdr:nvSpPr>
        <xdr:spPr bwMode="auto">
          <a:xfrm>
            <a:off x="666" y="1641"/>
            <a:ext cx="37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14509" name="Line 173"/>
          <xdr:cNvSpPr>
            <a:spLocks noChangeShapeType="1"/>
          </xdr:cNvSpPr>
        </xdr:nvSpPr>
        <xdr:spPr bwMode="auto">
          <a:xfrm>
            <a:off x="639" y="1234"/>
            <a:ext cx="0" cy="37"/>
          </a:xfrm>
          <a:prstGeom prst="line">
            <a:avLst/>
          </a:pr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10" name="Text Box 174">
            <a:hlinkClick xmlns:r="http://schemas.openxmlformats.org/officeDocument/2006/relationships" r:id="rId1"/>
          </xdr:cNvPr>
          <xdr:cNvSpPr txBox="1">
            <a:spLocks noChangeArrowheads="1"/>
          </xdr:cNvSpPr>
        </xdr:nvSpPr>
        <xdr:spPr bwMode="auto">
          <a:xfrm>
            <a:off x="567" y="1340"/>
            <a:ext cx="72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スタッドＸ方向</a:t>
            </a:r>
          </a:p>
        </xdr:txBody>
      </xdr:sp>
      <xdr:grpSp>
        <xdr:nvGrpSpPr>
          <xdr:cNvPr id="14511" name="Group 175"/>
          <xdr:cNvGrpSpPr>
            <a:grpSpLocks/>
          </xdr:cNvGrpSpPr>
        </xdr:nvGrpSpPr>
        <xdr:grpSpPr bwMode="auto">
          <a:xfrm>
            <a:off x="713" y="1274"/>
            <a:ext cx="9" cy="360"/>
            <a:chOff x="386" y="146"/>
            <a:chExt cx="163" cy="202"/>
          </a:xfrm>
        </xdr:grpSpPr>
        <xdr:sp macro="" textlink="">
          <xdr:nvSpPr>
            <xdr:cNvPr id="14512" name="Line 176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13" name="Line 177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14" name="Line 178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15" name="Line 179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4516" name="Group 180"/>
          <xdr:cNvGrpSpPr>
            <a:grpSpLocks/>
          </xdr:cNvGrpSpPr>
        </xdr:nvGrpSpPr>
        <xdr:grpSpPr bwMode="auto">
          <a:xfrm>
            <a:off x="558" y="1274"/>
            <a:ext cx="9" cy="360"/>
            <a:chOff x="386" y="146"/>
            <a:chExt cx="163" cy="202"/>
          </a:xfrm>
        </xdr:grpSpPr>
        <xdr:sp macro="" textlink="">
          <xdr:nvSpPr>
            <xdr:cNvPr id="14517" name="Line 181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18" name="Line 182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19" name="Line 183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20" name="Line 184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4521" name="Line 185"/>
          <xdr:cNvSpPr>
            <a:spLocks noChangeShapeType="1"/>
          </xdr:cNvSpPr>
        </xdr:nvSpPr>
        <xdr:spPr bwMode="auto">
          <a:xfrm>
            <a:off x="559" y="1254"/>
            <a:ext cx="0" cy="41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22" name="Line 186"/>
          <xdr:cNvSpPr>
            <a:spLocks noChangeShapeType="1"/>
          </xdr:cNvSpPr>
        </xdr:nvSpPr>
        <xdr:spPr bwMode="auto">
          <a:xfrm>
            <a:off x="561" y="1249"/>
            <a:ext cx="0" cy="5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23" name="Line 187"/>
          <xdr:cNvSpPr>
            <a:spLocks noChangeShapeType="1"/>
          </xdr:cNvSpPr>
        </xdr:nvSpPr>
        <xdr:spPr bwMode="auto">
          <a:xfrm>
            <a:off x="537" y="1243"/>
            <a:ext cx="0" cy="119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24" name="Line 188"/>
          <xdr:cNvSpPr>
            <a:spLocks noChangeShapeType="1"/>
          </xdr:cNvSpPr>
        </xdr:nvSpPr>
        <xdr:spPr bwMode="auto">
          <a:xfrm>
            <a:off x="640" y="1657"/>
            <a:ext cx="77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25" name="Line 189"/>
          <xdr:cNvSpPr>
            <a:spLocks noChangeShapeType="1"/>
          </xdr:cNvSpPr>
        </xdr:nvSpPr>
        <xdr:spPr bwMode="auto">
          <a:xfrm flipH="1">
            <a:off x="717" y="1255"/>
            <a:ext cx="1" cy="41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lgDashDot"/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26" name="Line 190"/>
          <xdr:cNvSpPr>
            <a:spLocks noChangeShapeType="1"/>
          </xdr:cNvSpPr>
        </xdr:nvSpPr>
        <xdr:spPr bwMode="auto">
          <a:xfrm>
            <a:off x="566" y="1255"/>
            <a:ext cx="110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27" name="Text Box 191"/>
          <xdr:cNvSpPr txBox="1">
            <a:spLocks noChangeArrowheads="1"/>
          </xdr:cNvSpPr>
        </xdr:nvSpPr>
        <xdr:spPr bwMode="auto">
          <a:xfrm>
            <a:off x="640" y="1226"/>
            <a:ext cx="49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Times New Roman"/>
              </a:rPr>
              <a:t>(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ea typeface="ＭＳ 明朝"/>
                <a:cs typeface="Times New Roman"/>
              </a:rPr>
              <a:t>P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明朝"/>
                <a:cs typeface="Times New Roman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Times New Roman"/>
              </a:rPr>
              <a:t>)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14528" name="Line 192"/>
          <xdr:cNvSpPr>
            <a:spLocks noChangeShapeType="1"/>
          </xdr:cNvSpPr>
        </xdr:nvSpPr>
        <xdr:spPr bwMode="auto">
          <a:xfrm>
            <a:off x="562" y="1255"/>
            <a:ext cx="0" cy="41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lgDashDot"/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29" name="Line 193"/>
          <xdr:cNvSpPr>
            <a:spLocks noChangeShapeType="1"/>
          </xdr:cNvSpPr>
        </xdr:nvSpPr>
        <xdr:spPr bwMode="auto">
          <a:xfrm>
            <a:off x="675" y="1247"/>
            <a:ext cx="0" cy="166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14530" name="Group 194"/>
          <xdr:cNvGrpSpPr>
            <a:grpSpLocks/>
          </xdr:cNvGrpSpPr>
        </xdr:nvGrpSpPr>
        <xdr:grpSpPr bwMode="auto">
          <a:xfrm>
            <a:off x="568" y="1418"/>
            <a:ext cx="107" cy="127"/>
            <a:chOff x="386" y="146"/>
            <a:chExt cx="163" cy="202"/>
          </a:xfrm>
        </xdr:grpSpPr>
        <xdr:sp macro="" textlink="">
          <xdr:nvSpPr>
            <xdr:cNvPr id="14531" name="Line 195"/>
            <xdr:cNvSpPr>
              <a:spLocks noChangeShapeType="1"/>
            </xdr:cNvSpPr>
          </xdr:nvSpPr>
          <xdr:spPr bwMode="auto">
            <a:xfrm>
              <a:off x="549" y="146"/>
              <a:ext cx="0" cy="202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32" name="Line 196"/>
            <xdr:cNvSpPr>
              <a:spLocks noChangeShapeType="1"/>
            </xdr:cNvSpPr>
          </xdr:nvSpPr>
          <xdr:spPr bwMode="auto">
            <a:xfrm>
              <a:off x="386" y="146"/>
              <a:ext cx="0" cy="202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33" name="Line 197"/>
            <xdr:cNvSpPr>
              <a:spLocks noChangeShapeType="1"/>
            </xdr:cNvSpPr>
          </xdr:nvSpPr>
          <xdr:spPr bwMode="auto">
            <a:xfrm>
              <a:off x="386" y="348"/>
              <a:ext cx="163" cy="0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34" name="Line 198"/>
            <xdr:cNvSpPr>
              <a:spLocks noChangeShapeType="1"/>
            </xdr:cNvSpPr>
          </xdr:nvSpPr>
          <xdr:spPr bwMode="auto">
            <a:xfrm>
              <a:off x="386" y="146"/>
              <a:ext cx="163" cy="0"/>
            </a:xfrm>
            <a:prstGeom prst="line">
              <a:avLst/>
            </a:prstGeom>
            <a:noFill/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4535" name="Rectangle 199"/>
          <xdr:cNvSpPr>
            <a:spLocks noChangeArrowheads="1"/>
          </xdr:cNvSpPr>
        </xdr:nvSpPr>
        <xdr:spPr bwMode="auto">
          <a:xfrm>
            <a:off x="634" y="1419"/>
            <a:ext cx="11" cy="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1587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36" name="Line 200"/>
          <xdr:cNvSpPr>
            <a:spLocks noChangeShapeType="1"/>
          </xdr:cNvSpPr>
        </xdr:nvSpPr>
        <xdr:spPr bwMode="auto">
          <a:xfrm>
            <a:off x="639" y="1255"/>
            <a:ext cx="0" cy="412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lgDashDot"/>
            <a:round/>
            <a:headEnd type="none" w="sm" len="med"/>
            <a:tailEnd type="non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37" name="Line 201"/>
          <xdr:cNvSpPr>
            <a:spLocks noChangeShapeType="1"/>
          </xdr:cNvSpPr>
        </xdr:nvSpPr>
        <xdr:spPr bwMode="auto">
          <a:xfrm>
            <a:off x="567" y="1246"/>
            <a:ext cx="0" cy="26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38" name="Text Box 202"/>
          <xdr:cNvSpPr txBox="1">
            <a:spLocks noChangeArrowheads="1"/>
          </xdr:cNvSpPr>
        </xdr:nvSpPr>
        <xdr:spPr bwMode="auto">
          <a:xfrm>
            <a:off x="587" y="1641"/>
            <a:ext cx="37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14539" name="Line 203"/>
          <xdr:cNvSpPr>
            <a:spLocks noChangeShapeType="1"/>
          </xdr:cNvSpPr>
        </xdr:nvSpPr>
        <xdr:spPr bwMode="auto">
          <a:xfrm>
            <a:off x="568" y="1358"/>
            <a:ext cx="2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40" name="Line 204"/>
          <xdr:cNvSpPr>
            <a:spLocks noChangeShapeType="1"/>
          </xdr:cNvSpPr>
        </xdr:nvSpPr>
        <xdr:spPr bwMode="auto">
          <a:xfrm>
            <a:off x="584" y="1374"/>
            <a:ext cx="2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41" name="Text Box 205"/>
          <xdr:cNvSpPr txBox="1">
            <a:spLocks noChangeArrowheads="1"/>
          </xdr:cNvSpPr>
        </xdr:nvSpPr>
        <xdr:spPr bwMode="auto">
          <a:xfrm>
            <a:off x="601" y="1240"/>
            <a:ext cx="21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14542" name="Line 206"/>
          <xdr:cNvSpPr>
            <a:spLocks noChangeShapeType="1"/>
          </xdr:cNvSpPr>
        </xdr:nvSpPr>
        <xdr:spPr bwMode="auto">
          <a:xfrm>
            <a:off x="562" y="1657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sm" len="med"/>
            <a:tailEnd type="triangle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14</xdr:col>
      <xdr:colOff>76200</xdr:colOff>
      <xdr:row>9</xdr:row>
      <xdr:rowOff>142875</xdr:rowOff>
    </xdr:from>
    <xdr:to>
      <xdr:col>19</xdr:col>
      <xdr:colOff>104775</xdr:colOff>
      <xdr:row>9</xdr:row>
      <xdr:rowOff>142875</xdr:rowOff>
    </xdr:to>
    <xdr:sp macro="" textlink="">
      <xdr:nvSpPr>
        <xdr:cNvPr id="14543" name="Line 207"/>
        <xdr:cNvSpPr>
          <a:spLocks noChangeShapeType="1"/>
        </xdr:cNvSpPr>
      </xdr:nvSpPr>
      <xdr:spPr bwMode="auto">
        <a:xfrm flipH="1">
          <a:off x="3514725" y="1704975"/>
          <a:ext cx="7048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587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276225</xdr:colOff>
      <xdr:row>12</xdr:row>
      <xdr:rowOff>142875</xdr:rowOff>
    </xdr:from>
    <xdr:to>
      <xdr:col>28</xdr:col>
      <xdr:colOff>9525</xdr:colOff>
      <xdr:row>12</xdr:row>
      <xdr:rowOff>142875</xdr:rowOff>
    </xdr:to>
    <xdr:sp macro="" textlink="">
      <xdr:nvSpPr>
        <xdr:cNvPr id="14544" name="Line 208"/>
        <xdr:cNvSpPr>
          <a:spLocks noChangeShapeType="1"/>
        </xdr:cNvSpPr>
      </xdr:nvSpPr>
      <xdr:spPr bwMode="auto">
        <a:xfrm>
          <a:off x="5295900" y="2276475"/>
          <a:ext cx="1162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142875</xdr:colOff>
      <xdr:row>13</xdr:row>
      <xdr:rowOff>104775</xdr:rowOff>
    </xdr:from>
    <xdr:to>
      <xdr:col>28</xdr:col>
      <xdr:colOff>161925</xdr:colOff>
      <xdr:row>13</xdr:row>
      <xdr:rowOff>104775</xdr:rowOff>
    </xdr:to>
    <xdr:sp macro="" textlink="">
      <xdr:nvSpPr>
        <xdr:cNvPr id="14545" name="Line 209"/>
        <xdr:cNvSpPr>
          <a:spLocks noChangeShapeType="1"/>
        </xdr:cNvSpPr>
      </xdr:nvSpPr>
      <xdr:spPr bwMode="auto">
        <a:xfrm>
          <a:off x="5448300" y="2428875"/>
          <a:ext cx="1162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76200</xdr:colOff>
      <xdr:row>22</xdr:row>
      <xdr:rowOff>28575</xdr:rowOff>
    </xdr:from>
    <xdr:to>
      <xdr:col>19</xdr:col>
      <xdr:colOff>133350</xdr:colOff>
      <xdr:row>22</xdr:row>
      <xdr:rowOff>28575</xdr:rowOff>
    </xdr:to>
    <xdr:sp macro="" textlink="">
      <xdr:nvSpPr>
        <xdr:cNvPr id="14546" name="Line 210"/>
        <xdr:cNvSpPr>
          <a:spLocks noChangeShapeType="1"/>
        </xdr:cNvSpPr>
      </xdr:nvSpPr>
      <xdr:spPr bwMode="auto">
        <a:xfrm>
          <a:off x="3514725" y="4067175"/>
          <a:ext cx="7334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76200</xdr:colOff>
      <xdr:row>9</xdr:row>
      <xdr:rowOff>142875</xdr:rowOff>
    </xdr:from>
    <xdr:to>
      <xdr:col>19</xdr:col>
      <xdr:colOff>133350</xdr:colOff>
      <xdr:row>9</xdr:row>
      <xdr:rowOff>142875</xdr:rowOff>
    </xdr:to>
    <xdr:sp macro="" textlink="">
      <xdr:nvSpPr>
        <xdr:cNvPr id="14547" name="Line 211"/>
        <xdr:cNvSpPr>
          <a:spLocks noChangeShapeType="1"/>
        </xdr:cNvSpPr>
      </xdr:nvSpPr>
      <xdr:spPr bwMode="auto">
        <a:xfrm>
          <a:off x="3514725" y="1704975"/>
          <a:ext cx="7334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76200</xdr:colOff>
      <xdr:row>70</xdr:row>
      <xdr:rowOff>180975</xdr:rowOff>
    </xdr:from>
    <xdr:to>
      <xdr:col>10</xdr:col>
      <xdr:colOff>123825</xdr:colOff>
      <xdr:row>91</xdr:row>
      <xdr:rowOff>0</xdr:rowOff>
    </xdr:to>
    <xdr:grpSp>
      <xdr:nvGrpSpPr>
        <xdr:cNvPr id="14548" name="Group 212"/>
        <xdr:cNvGrpSpPr>
          <a:grpSpLocks/>
        </xdr:cNvGrpSpPr>
      </xdr:nvGrpSpPr>
      <xdr:grpSpPr bwMode="auto">
        <a:xfrm>
          <a:off x="485775" y="12573000"/>
          <a:ext cx="2095500" cy="3819525"/>
          <a:chOff x="51" y="1320"/>
          <a:chExt cx="220" cy="401"/>
        </a:xfrm>
      </xdr:grpSpPr>
      <xdr:sp macro="" textlink="">
        <xdr:nvSpPr>
          <xdr:cNvPr id="14549" name="Text Box 213"/>
          <xdr:cNvSpPr txBox="1">
            <a:spLocks noChangeArrowheads="1"/>
          </xdr:cNvSpPr>
        </xdr:nvSpPr>
        <xdr:spPr bwMode="auto">
          <a:xfrm>
            <a:off x="194" y="1684"/>
            <a:ext cx="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∑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明朝"/>
                <a:cs typeface="Times New Roman"/>
              </a:rPr>
              <a:t>P</a:t>
            </a:r>
            <a:endPara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550" name="Line 214"/>
          <xdr:cNvSpPr>
            <a:spLocks noChangeShapeType="1"/>
          </xdr:cNvSpPr>
        </xdr:nvSpPr>
        <xdr:spPr bwMode="auto">
          <a:xfrm>
            <a:off x="179" y="1702"/>
            <a:ext cx="68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51" name="Line 215"/>
          <xdr:cNvSpPr>
            <a:spLocks noChangeShapeType="1"/>
          </xdr:cNvSpPr>
        </xdr:nvSpPr>
        <xdr:spPr bwMode="auto">
          <a:xfrm flipV="1">
            <a:off x="185" y="1701"/>
            <a:ext cx="4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52" name="Text Box 216"/>
          <xdr:cNvSpPr txBox="1">
            <a:spLocks noChangeArrowheads="1"/>
          </xdr:cNvSpPr>
        </xdr:nvSpPr>
        <xdr:spPr bwMode="auto">
          <a:xfrm>
            <a:off x="61" y="1691"/>
            <a:ext cx="58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σ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／</a:t>
            </a:r>
            <a:r>
              <a:rPr lang="ja-JP" altLang="en-US" sz="1200" b="1" i="1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Times New Roman"/>
              </a:rPr>
              <a:t>f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endPara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553" name="Line 217"/>
          <xdr:cNvSpPr>
            <a:spLocks noChangeShapeType="1"/>
          </xdr:cNvSpPr>
        </xdr:nvSpPr>
        <xdr:spPr bwMode="auto">
          <a:xfrm>
            <a:off x="117" y="1701"/>
            <a:ext cx="38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54" name="Line 218"/>
          <xdr:cNvSpPr>
            <a:spLocks noChangeShapeType="1"/>
          </xdr:cNvSpPr>
        </xdr:nvSpPr>
        <xdr:spPr bwMode="auto">
          <a:xfrm flipH="1">
            <a:off x="116" y="1701"/>
            <a:ext cx="56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55" name="Line 219"/>
          <xdr:cNvSpPr>
            <a:spLocks noChangeShapeType="1"/>
          </xdr:cNvSpPr>
        </xdr:nvSpPr>
        <xdr:spPr bwMode="auto">
          <a:xfrm flipH="1">
            <a:off x="116" y="1701"/>
            <a:ext cx="49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56" name="Line 220"/>
          <xdr:cNvSpPr>
            <a:spLocks noChangeShapeType="1"/>
          </xdr:cNvSpPr>
        </xdr:nvSpPr>
        <xdr:spPr bwMode="auto">
          <a:xfrm flipV="1">
            <a:off x="117" y="1701"/>
            <a:ext cx="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57" name="Text Box 221"/>
          <xdr:cNvSpPr txBox="1">
            <a:spLocks noChangeArrowheads="1"/>
          </xdr:cNvSpPr>
        </xdr:nvSpPr>
        <xdr:spPr bwMode="auto">
          <a:xfrm>
            <a:off x="122" y="1684"/>
            <a:ext cx="4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27432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∑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明朝"/>
                <a:cs typeface="Times New Roman"/>
              </a:rPr>
              <a:t>M</a:t>
            </a:r>
            <a:endPara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558" name="Text Box 222"/>
          <xdr:cNvSpPr txBox="1">
            <a:spLocks noChangeArrowheads="1"/>
          </xdr:cNvSpPr>
        </xdr:nvSpPr>
        <xdr:spPr bwMode="auto">
          <a:xfrm>
            <a:off x="191" y="1698"/>
            <a:ext cx="5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Times New Roman"/>
              </a:rPr>
              <a:t>f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c</a:t>
            </a:r>
            <a:endParaRPr lang="ja-JP" altLang="en-US" sz="1100" b="1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4559" name="Text Box 223"/>
          <xdr:cNvSpPr txBox="1">
            <a:spLocks noChangeArrowheads="1"/>
          </xdr:cNvSpPr>
        </xdr:nvSpPr>
        <xdr:spPr bwMode="auto">
          <a:xfrm>
            <a:off x="164" y="1694"/>
            <a:ext cx="2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＋</a:t>
            </a:r>
          </a:p>
        </xdr:txBody>
      </xdr:sp>
      <xdr:sp macro="" textlink="">
        <xdr:nvSpPr>
          <xdr:cNvPr id="14560" name="Text Box 224"/>
          <xdr:cNvSpPr txBox="1">
            <a:spLocks noChangeArrowheads="1"/>
          </xdr:cNvSpPr>
        </xdr:nvSpPr>
        <xdr:spPr bwMode="auto">
          <a:xfrm>
            <a:off x="119" y="1696"/>
            <a:ext cx="5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Z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Y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Times New Roman"/>
              </a:rPr>
              <a:t>f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b</a:t>
            </a:r>
            <a:endPara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4561" name="Text Box 225"/>
          <xdr:cNvSpPr txBox="1">
            <a:spLocks noChangeArrowheads="1"/>
          </xdr:cNvSpPr>
        </xdr:nvSpPr>
        <xdr:spPr bwMode="auto">
          <a:xfrm>
            <a:off x="185" y="1401"/>
            <a:ext cx="8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V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K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V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t</a:t>
            </a:r>
            <a:endPara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562" name="Text Box 226"/>
          <xdr:cNvSpPr txBox="1">
            <a:spLocks noChangeArrowheads="1"/>
          </xdr:cNvSpPr>
        </xdr:nvSpPr>
        <xdr:spPr bwMode="auto">
          <a:xfrm>
            <a:off x="68" y="1401"/>
            <a:ext cx="88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K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H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t</a:t>
            </a:r>
            <a:endPara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563" name="Line 227"/>
          <xdr:cNvSpPr>
            <a:spLocks noChangeShapeType="1"/>
          </xdr:cNvSpPr>
        </xdr:nvSpPr>
        <xdr:spPr bwMode="auto">
          <a:xfrm>
            <a:off x="95" y="1502"/>
            <a:ext cx="4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64" name="Text Box 228"/>
          <xdr:cNvSpPr txBox="1">
            <a:spLocks noChangeArrowheads="1"/>
          </xdr:cNvSpPr>
        </xdr:nvSpPr>
        <xdr:spPr bwMode="auto">
          <a:xfrm>
            <a:off x="58" y="1491"/>
            <a:ext cx="158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　　　　　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ゴシック"/>
                <a:cs typeface="Times New Roman"/>
              </a:rPr>
              <a:t>W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ゴシック"/>
                <a:cs typeface="Times New Roman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L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</a:t>
            </a:r>
            <a:endParaRPr lang="ja-JP" altLang="en-US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565" name="Text Box 229"/>
          <xdr:cNvSpPr txBox="1">
            <a:spLocks noChangeArrowheads="1"/>
          </xdr:cNvSpPr>
        </xdr:nvSpPr>
        <xdr:spPr bwMode="auto">
          <a:xfrm>
            <a:off x="96" y="1483"/>
            <a:ext cx="4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14566" name="Text Box 230"/>
          <xdr:cNvSpPr txBox="1">
            <a:spLocks noChangeArrowheads="1"/>
          </xdr:cNvSpPr>
        </xdr:nvSpPr>
        <xdr:spPr bwMode="auto">
          <a:xfrm>
            <a:off x="96" y="1500"/>
            <a:ext cx="40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1000</a:t>
            </a:r>
          </a:p>
        </xdr:txBody>
      </xdr:sp>
      <xdr:sp macro="" textlink="">
        <xdr:nvSpPr>
          <xdr:cNvPr id="14567" name="Line 231"/>
          <xdr:cNvSpPr>
            <a:spLocks noChangeShapeType="1"/>
          </xdr:cNvSpPr>
        </xdr:nvSpPr>
        <xdr:spPr bwMode="auto">
          <a:xfrm>
            <a:off x="148" y="1382"/>
            <a:ext cx="67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68" name="Line 232"/>
          <xdr:cNvSpPr>
            <a:spLocks noChangeShapeType="1"/>
          </xdr:cNvSpPr>
        </xdr:nvSpPr>
        <xdr:spPr bwMode="auto">
          <a:xfrm>
            <a:off x="126" y="1403"/>
            <a:ext cx="106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69" name="Text Box 233"/>
          <xdr:cNvSpPr txBox="1">
            <a:spLocks noChangeArrowheads="1"/>
          </xdr:cNvSpPr>
        </xdr:nvSpPr>
        <xdr:spPr bwMode="auto">
          <a:xfrm>
            <a:off x="92" y="1364"/>
            <a:ext cx="38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14570" name="Line 234"/>
          <xdr:cNvSpPr>
            <a:spLocks noChangeShapeType="1"/>
          </xdr:cNvSpPr>
        </xdr:nvSpPr>
        <xdr:spPr bwMode="auto">
          <a:xfrm>
            <a:off x="87" y="1382"/>
            <a:ext cx="39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71" name="Line 235"/>
          <xdr:cNvSpPr>
            <a:spLocks noChangeShapeType="1"/>
          </xdr:cNvSpPr>
        </xdr:nvSpPr>
        <xdr:spPr bwMode="auto">
          <a:xfrm flipH="1">
            <a:off x="87" y="1382"/>
            <a:ext cx="54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72" name="Line 236"/>
          <xdr:cNvSpPr>
            <a:spLocks noChangeShapeType="1"/>
          </xdr:cNvSpPr>
        </xdr:nvSpPr>
        <xdr:spPr bwMode="auto">
          <a:xfrm flipH="1">
            <a:off x="87" y="1382"/>
            <a:ext cx="49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73" name="Text Box 237"/>
          <xdr:cNvSpPr txBox="1">
            <a:spLocks noChangeArrowheads="1"/>
          </xdr:cNvSpPr>
        </xdr:nvSpPr>
        <xdr:spPr bwMode="auto">
          <a:xfrm>
            <a:off x="131" y="1371"/>
            <a:ext cx="81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(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明朝"/>
                <a:cs typeface="Times New Roman"/>
              </a:rPr>
              <a:t>F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Ｐ明朝"/>
                <a:cs typeface="Times New Roman"/>
              </a:rPr>
              <a:t>V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＋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t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Times New Roman"/>
              </a:rPr>
              <a:t>)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4574" name="Line 238"/>
          <xdr:cNvSpPr>
            <a:spLocks noChangeShapeType="1"/>
          </xdr:cNvSpPr>
        </xdr:nvSpPr>
        <xdr:spPr bwMode="auto">
          <a:xfrm>
            <a:off x="91" y="1382"/>
            <a:ext cx="3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75" name="Text Box 239"/>
          <xdr:cNvSpPr txBox="1">
            <a:spLocks noChangeArrowheads="1"/>
          </xdr:cNvSpPr>
        </xdr:nvSpPr>
        <xdr:spPr bwMode="auto">
          <a:xfrm>
            <a:off x="108" y="1383"/>
            <a:ext cx="2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14576" name="Text Box 240"/>
          <xdr:cNvSpPr txBox="1">
            <a:spLocks noChangeArrowheads="1"/>
          </xdr:cNvSpPr>
        </xdr:nvSpPr>
        <xdr:spPr bwMode="auto">
          <a:xfrm>
            <a:off x="56" y="1371"/>
            <a:ext cx="35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endPara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577" name="Text Box 241"/>
          <xdr:cNvSpPr txBox="1">
            <a:spLocks noChangeArrowheads="1"/>
          </xdr:cNvSpPr>
        </xdr:nvSpPr>
        <xdr:spPr bwMode="auto">
          <a:xfrm>
            <a:off x="203" y="1340"/>
            <a:ext cx="27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14578" name="Text Box 242"/>
          <xdr:cNvSpPr txBox="1">
            <a:spLocks noChangeArrowheads="1"/>
          </xdr:cNvSpPr>
        </xdr:nvSpPr>
        <xdr:spPr bwMode="auto">
          <a:xfrm>
            <a:off x="191" y="1323"/>
            <a:ext cx="7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W1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L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W2</a:t>
            </a:r>
            <a:endParaRPr lang="ja-JP" altLang="en-US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579" name="Line 243"/>
          <xdr:cNvSpPr>
            <a:spLocks noChangeShapeType="1"/>
          </xdr:cNvSpPr>
        </xdr:nvSpPr>
        <xdr:spPr bwMode="auto">
          <a:xfrm>
            <a:off x="150" y="1342"/>
            <a:ext cx="66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80" name="Line 244"/>
          <xdr:cNvSpPr>
            <a:spLocks noChangeShapeType="1"/>
          </xdr:cNvSpPr>
        </xdr:nvSpPr>
        <xdr:spPr bwMode="auto">
          <a:xfrm>
            <a:off x="127" y="1358"/>
            <a:ext cx="105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81" name="Line 245"/>
          <xdr:cNvSpPr>
            <a:spLocks noChangeShapeType="1"/>
          </xdr:cNvSpPr>
        </xdr:nvSpPr>
        <xdr:spPr bwMode="auto">
          <a:xfrm flipV="1">
            <a:off x="189" y="1341"/>
            <a:ext cx="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82" name="Text Box 246"/>
          <xdr:cNvSpPr txBox="1">
            <a:spLocks noChangeArrowheads="1"/>
          </xdr:cNvSpPr>
        </xdr:nvSpPr>
        <xdr:spPr bwMode="auto">
          <a:xfrm>
            <a:off x="161" y="1324"/>
            <a:ext cx="12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36576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)</a:t>
            </a:r>
          </a:p>
        </xdr:txBody>
      </xdr:sp>
      <xdr:sp macro="" textlink="">
        <xdr:nvSpPr>
          <xdr:cNvPr id="14583" name="Line 247"/>
          <xdr:cNvSpPr>
            <a:spLocks noChangeShapeType="1"/>
          </xdr:cNvSpPr>
        </xdr:nvSpPr>
        <xdr:spPr bwMode="auto">
          <a:xfrm>
            <a:off x="87" y="1342"/>
            <a:ext cx="38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84" name="Line 248"/>
          <xdr:cNvSpPr>
            <a:spLocks noChangeShapeType="1"/>
          </xdr:cNvSpPr>
        </xdr:nvSpPr>
        <xdr:spPr bwMode="auto">
          <a:xfrm flipH="1">
            <a:off x="88" y="1341"/>
            <a:ext cx="53" cy="2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85" name="Line 249"/>
          <xdr:cNvSpPr>
            <a:spLocks noChangeShapeType="1"/>
          </xdr:cNvSpPr>
        </xdr:nvSpPr>
        <xdr:spPr bwMode="auto">
          <a:xfrm flipH="1">
            <a:off x="87" y="1342"/>
            <a:ext cx="48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86" name="Line 250"/>
          <xdr:cNvSpPr>
            <a:spLocks noChangeShapeType="1"/>
          </xdr:cNvSpPr>
        </xdr:nvSpPr>
        <xdr:spPr bwMode="auto">
          <a:xfrm flipV="1">
            <a:off x="95" y="1341"/>
            <a:ext cx="3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87" name="Text Box 251"/>
          <xdr:cNvSpPr txBox="1">
            <a:spLocks noChangeArrowheads="1"/>
          </xdr:cNvSpPr>
        </xdr:nvSpPr>
        <xdr:spPr bwMode="auto">
          <a:xfrm>
            <a:off x="96" y="1320"/>
            <a:ext cx="38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14588" name="Text Box 252"/>
          <xdr:cNvSpPr txBox="1">
            <a:spLocks noChangeArrowheads="1"/>
          </xdr:cNvSpPr>
        </xdr:nvSpPr>
        <xdr:spPr bwMode="auto">
          <a:xfrm>
            <a:off x="129" y="1331"/>
            <a:ext cx="3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F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H</a:t>
            </a:r>
            <a:endParaRPr lang="ja-JP" altLang="en-US" sz="6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589" name="Text Box 253"/>
          <xdr:cNvSpPr txBox="1">
            <a:spLocks noChangeArrowheads="1"/>
          </xdr:cNvSpPr>
        </xdr:nvSpPr>
        <xdr:spPr bwMode="auto">
          <a:xfrm>
            <a:off x="101" y="1340"/>
            <a:ext cx="2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14590" name="Text Box 254"/>
          <xdr:cNvSpPr txBox="1">
            <a:spLocks noChangeArrowheads="1"/>
          </xdr:cNvSpPr>
        </xdr:nvSpPr>
        <xdr:spPr bwMode="auto">
          <a:xfrm>
            <a:off x="51" y="1331"/>
            <a:ext cx="4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endPara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591" name="Text Box 255"/>
          <xdr:cNvSpPr txBox="1">
            <a:spLocks noChangeArrowheads="1"/>
          </xdr:cNvSpPr>
        </xdr:nvSpPr>
        <xdr:spPr bwMode="auto">
          <a:xfrm>
            <a:off x="81" y="1324"/>
            <a:ext cx="12" cy="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36576" tIns="27432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(</a:t>
            </a:r>
          </a:p>
        </xdr:txBody>
      </xdr:sp>
      <xdr:sp macro="" textlink="">
        <xdr:nvSpPr>
          <xdr:cNvPr id="14592" name="Text Box 256"/>
          <xdr:cNvSpPr txBox="1">
            <a:spLocks noChangeArrowheads="1"/>
          </xdr:cNvSpPr>
        </xdr:nvSpPr>
        <xdr:spPr bwMode="auto">
          <a:xfrm>
            <a:off x="170" y="1334"/>
            <a:ext cx="2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</a:p>
        </xdr:txBody>
      </xdr:sp>
      <xdr:sp macro="" textlink="">
        <xdr:nvSpPr>
          <xdr:cNvPr id="14593" name="Line 257"/>
          <xdr:cNvSpPr>
            <a:spLocks noChangeShapeType="1"/>
          </xdr:cNvSpPr>
        </xdr:nvSpPr>
        <xdr:spPr bwMode="auto">
          <a:xfrm>
            <a:off x="122" y="1461"/>
            <a:ext cx="33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94" name="Line 258"/>
          <xdr:cNvSpPr>
            <a:spLocks noChangeShapeType="1"/>
          </xdr:cNvSpPr>
        </xdr:nvSpPr>
        <xdr:spPr bwMode="auto">
          <a:xfrm flipH="1">
            <a:off x="87" y="1461"/>
            <a:ext cx="51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95" name="Line 259"/>
          <xdr:cNvSpPr>
            <a:spLocks noChangeShapeType="1"/>
          </xdr:cNvSpPr>
        </xdr:nvSpPr>
        <xdr:spPr bwMode="auto">
          <a:xfrm flipH="1">
            <a:off x="122" y="1461"/>
            <a:ext cx="41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96" name="Text Box 260"/>
          <xdr:cNvSpPr txBox="1">
            <a:spLocks noChangeArrowheads="1"/>
          </xdr:cNvSpPr>
        </xdr:nvSpPr>
        <xdr:spPr bwMode="auto">
          <a:xfrm>
            <a:off x="108" y="1453"/>
            <a:ext cx="2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</a:p>
        </xdr:txBody>
      </xdr:sp>
      <xdr:sp macro="" textlink="">
        <xdr:nvSpPr>
          <xdr:cNvPr id="14597" name="Line 261"/>
          <xdr:cNvSpPr>
            <a:spLocks noChangeShapeType="1"/>
          </xdr:cNvSpPr>
        </xdr:nvSpPr>
        <xdr:spPr bwMode="auto">
          <a:xfrm flipV="1">
            <a:off x="124" y="1460"/>
            <a:ext cx="3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98" name="Text Box 262"/>
          <xdr:cNvSpPr txBox="1">
            <a:spLocks noChangeArrowheads="1"/>
          </xdr:cNvSpPr>
        </xdr:nvSpPr>
        <xdr:spPr bwMode="auto">
          <a:xfrm>
            <a:off x="138" y="1458"/>
            <a:ext cx="22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14599" name="Text Box 263"/>
          <xdr:cNvSpPr txBox="1">
            <a:spLocks noChangeArrowheads="1"/>
          </xdr:cNvSpPr>
        </xdr:nvSpPr>
        <xdr:spPr bwMode="auto">
          <a:xfrm>
            <a:off x="53" y="1451"/>
            <a:ext cx="4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＝</a:t>
            </a:r>
            <a:endPara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600" name="Line 264"/>
          <xdr:cNvSpPr>
            <a:spLocks noChangeShapeType="1"/>
          </xdr:cNvSpPr>
        </xdr:nvSpPr>
        <xdr:spPr bwMode="auto">
          <a:xfrm flipV="1">
            <a:off x="87" y="1460"/>
            <a:ext cx="23" cy="1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01" name="Line 265"/>
          <xdr:cNvSpPr>
            <a:spLocks noChangeShapeType="1"/>
          </xdr:cNvSpPr>
        </xdr:nvSpPr>
        <xdr:spPr bwMode="auto">
          <a:xfrm flipH="1">
            <a:off x="92" y="1461"/>
            <a:ext cx="40" cy="0"/>
          </a:xfrm>
          <a:prstGeom prst="line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02" name="Line 266"/>
          <xdr:cNvSpPr>
            <a:spLocks noChangeShapeType="1"/>
          </xdr:cNvSpPr>
        </xdr:nvSpPr>
        <xdr:spPr bwMode="auto">
          <a:xfrm flipV="1">
            <a:off x="92" y="1460"/>
            <a:ext cx="1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03" name="Text Box 267"/>
          <xdr:cNvSpPr txBox="1">
            <a:spLocks noChangeArrowheads="1"/>
          </xdr:cNvSpPr>
        </xdr:nvSpPr>
        <xdr:spPr bwMode="auto">
          <a:xfrm>
            <a:off x="96" y="1440"/>
            <a:ext cx="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</a:p>
        </xdr:txBody>
      </xdr:sp>
      <xdr:sp macro="" textlink="">
        <xdr:nvSpPr>
          <xdr:cNvPr id="14604" name="Text Box 268"/>
          <xdr:cNvSpPr txBox="1">
            <a:spLocks noChangeArrowheads="1"/>
          </xdr:cNvSpPr>
        </xdr:nvSpPr>
        <xdr:spPr bwMode="auto">
          <a:xfrm>
            <a:off x="167" y="1447"/>
            <a:ext cx="73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F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Times New Roman"/>
              </a:rPr>
              <a:t>×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L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W</a:t>
            </a:r>
            <a:r>
              <a:rPr lang="ja-JP" altLang="en-US" sz="1100" b="1" i="0" u="none" strike="noStrike" baseline="30000">
                <a:solidFill>
                  <a:srgbClr val="000000"/>
                </a:solidFill>
                <a:latin typeface="Times New Roman"/>
                <a:ea typeface="ＭＳ Ｐゴシック"/>
                <a:cs typeface="Times New Roman"/>
              </a:rPr>
              <a:t>2</a:t>
            </a:r>
            <a:endParaRPr lang="ja-JP" altLang="en-US" sz="1100" b="1" i="0" u="none" strike="noStrike" baseline="3000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605" name="Text Box 269"/>
          <xdr:cNvSpPr txBox="1">
            <a:spLocks noChangeArrowheads="1"/>
          </xdr:cNvSpPr>
        </xdr:nvSpPr>
        <xdr:spPr bwMode="auto">
          <a:xfrm>
            <a:off x="131" y="1441"/>
            <a:ext cx="41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  <a:r>
              <a:rPr lang="ja-JP" altLang="en-US" sz="7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LGS</a:t>
            </a:r>
          </a:p>
        </xdr:txBody>
      </xdr:sp>
      <xdr:sp macro="" textlink="">
        <xdr:nvSpPr>
          <xdr:cNvPr id="14606" name="Text Box 270"/>
          <xdr:cNvSpPr txBox="1">
            <a:spLocks noChangeArrowheads="1"/>
          </xdr:cNvSpPr>
        </xdr:nvSpPr>
        <xdr:spPr bwMode="auto">
          <a:xfrm>
            <a:off x="96" y="1458"/>
            <a:ext cx="1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8</a:t>
            </a:r>
          </a:p>
        </xdr:txBody>
      </xdr:sp>
    </xdr:grpSp>
    <xdr:clientData/>
  </xdr:twoCellAnchor>
  <xdr:twoCellAnchor>
    <xdr:from>
      <xdr:col>2</xdr:col>
      <xdr:colOff>0</xdr:colOff>
      <xdr:row>3</xdr:row>
      <xdr:rowOff>180975</xdr:rowOff>
    </xdr:from>
    <xdr:to>
      <xdr:col>31</xdr:col>
      <xdr:colOff>9525</xdr:colOff>
      <xdr:row>3</xdr:row>
      <xdr:rowOff>180975</xdr:rowOff>
    </xdr:to>
    <xdr:sp macro="" textlink="">
      <xdr:nvSpPr>
        <xdr:cNvPr id="14607" name="Line 271"/>
        <xdr:cNvSpPr>
          <a:spLocks noChangeShapeType="1"/>
        </xdr:cNvSpPr>
      </xdr:nvSpPr>
      <xdr:spPr bwMode="auto">
        <a:xfrm>
          <a:off x="219075" y="561975"/>
          <a:ext cx="7096125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276225</xdr:colOff>
      <xdr:row>48</xdr:row>
      <xdr:rowOff>114300</xdr:rowOff>
    </xdr:from>
    <xdr:to>
      <xdr:col>7</xdr:col>
      <xdr:colOff>180975</xdr:colOff>
      <xdr:row>49</xdr:row>
      <xdr:rowOff>95250</xdr:rowOff>
    </xdr:to>
    <xdr:sp macro="" textlink="">
      <xdr:nvSpPr>
        <xdr:cNvPr id="14608" name="Text Box 272"/>
        <xdr:cNvSpPr txBox="1">
          <a:spLocks noChangeArrowheads="1"/>
        </xdr:cNvSpPr>
      </xdr:nvSpPr>
      <xdr:spPr bwMode="auto">
        <a:xfrm>
          <a:off x="1590675" y="8543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oneCellAnchor>
    <xdr:from>
      <xdr:col>3</xdr:col>
      <xdr:colOff>219075</xdr:colOff>
      <xdr:row>53</xdr:row>
      <xdr:rowOff>95250</xdr:rowOff>
    </xdr:from>
    <xdr:ext cx="428625" cy="219075"/>
    <xdr:sp macro="" textlink="">
      <xdr:nvSpPr>
        <xdr:cNvPr id="14609" name="Text Box 273"/>
        <xdr:cNvSpPr txBox="1">
          <a:spLocks noChangeArrowheads="1"/>
        </xdr:cNvSpPr>
      </xdr:nvSpPr>
      <xdr:spPr bwMode="auto">
        <a:xfrm>
          <a:off x="628650" y="94773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28575</xdr:colOff>
      <xdr:row>46</xdr:row>
      <xdr:rowOff>142875</xdr:rowOff>
    </xdr:from>
    <xdr:ext cx="390525" cy="257175"/>
    <xdr:sp macro="" textlink="">
      <xdr:nvSpPr>
        <xdr:cNvPr id="14610" name="Text Box 274"/>
        <xdr:cNvSpPr txBox="1">
          <a:spLocks noChangeArrowheads="1"/>
        </xdr:cNvSpPr>
      </xdr:nvSpPr>
      <xdr:spPr bwMode="auto">
        <a:xfrm>
          <a:off x="1914525" y="81915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16</xdr:col>
      <xdr:colOff>19050</xdr:colOff>
      <xdr:row>50</xdr:row>
      <xdr:rowOff>0</xdr:rowOff>
    </xdr:from>
    <xdr:to>
      <xdr:col>23</xdr:col>
      <xdr:colOff>142875</xdr:colOff>
      <xdr:row>50</xdr:row>
      <xdr:rowOff>0</xdr:rowOff>
    </xdr:to>
    <xdr:sp macro="" textlink="">
      <xdr:nvSpPr>
        <xdr:cNvPr id="14611" name="Line 275"/>
        <xdr:cNvSpPr>
          <a:spLocks noChangeShapeType="1"/>
        </xdr:cNvSpPr>
      </xdr:nvSpPr>
      <xdr:spPr bwMode="auto">
        <a:xfrm>
          <a:off x="3714750" y="8810625"/>
          <a:ext cx="144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48</xdr:row>
      <xdr:rowOff>0</xdr:rowOff>
    </xdr:from>
    <xdr:to>
      <xdr:col>21</xdr:col>
      <xdr:colOff>257175</xdr:colOff>
      <xdr:row>48</xdr:row>
      <xdr:rowOff>0</xdr:rowOff>
    </xdr:to>
    <xdr:sp macro="" textlink="">
      <xdr:nvSpPr>
        <xdr:cNvPr id="14612" name="Line 276"/>
        <xdr:cNvSpPr>
          <a:spLocks noChangeShapeType="1"/>
        </xdr:cNvSpPr>
      </xdr:nvSpPr>
      <xdr:spPr bwMode="auto">
        <a:xfrm>
          <a:off x="3705225" y="8429625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</xdr:col>
      <xdr:colOff>247650</xdr:colOff>
      <xdr:row>53</xdr:row>
      <xdr:rowOff>142875</xdr:rowOff>
    </xdr:from>
    <xdr:ext cx="390525" cy="257175"/>
    <xdr:sp macro="" textlink="">
      <xdr:nvSpPr>
        <xdr:cNvPr id="14613" name="Text Box 277"/>
        <xdr:cNvSpPr txBox="1">
          <a:spLocks noChangeArrowheads="1"/>
        </xdr:cNvSpPr>
      </xdr:nvSpPr>
      <xdr:spPr bwMode="auto">
        <a:xfrm>
          <a:off x="2133600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57</xdr:row>
      <xdr:rowOff>38100</xdr:rowOff>
    </xdr:from>
    <xdr:to>
      <xdr:col>5</xdr:col>
      <xdr:colOff>0</xdr:colOff>
      <xdr:row>58</xdr:row>
      <xdr:rowOff>28575</xdr:rowOff>
    </xdr:to>
    <xdr:sp macro="" textlink="">
      <xdr:nvSpPr>
        <xdr:cNvPr id="14614" name="Text Box 278"/>
        <xdr:cNvSpPr txBox="1">
          <a:spLocks noChangeArrowheads="1"/>
        </xdr:cNvSpPr>
      </xdr:nvSpPr>
      <xdr:spPr bwMode="auto">
        <a:xfrm>
          <a:off x="838200" y="101822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8</xdr:col>
      <xdr:colOff>95250</xdr:colOff>
      <xdr:row>54</xdr:row>
      <xdr:rowOff>0</xdr:rowOff>
    </xdr:from>
    <xdr:to>
      <xdr:col>10</xdr:col>
      <xdr:colOff>247650</xdr:colOff>
      <xdr:row>54</xdr:row>
      <xdr:rowOff>0</xdr:rowOff>
    </xdr:to>
    <xdr:sp macro="" textlink="">
      <xdr:nvSpPr>
        <xdr:cNvPr id="14615" name="Line 279"/>
        <xdr:cNvSpPr>
          <a:spLocks noChangeShapeType="1"/>
        </xdr:cNvSpPr>
      </xdr:nvSpPr>
      <xdr:spPr bwMode="auto">
        <a:xfrm>
          <a:off x="1981200" y="9572625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276225</xdr:colOff>
      <xdr:row>46</xdr:row>
      <xdr:rowOff>114300</xdr:rowOff>
    </xdr:from>
    <xdr:to>
      <xdr:col>7</xdr:col>
      <xdr:colOff>180975</xdr:colOff>
      <xdr:row>47</xdr:row>
      <xdr:rowOff>95250</xdr:rowOff>
    </xdr:to>
    <xdr:sp macro="" textlink="">
      <xdr:nvSpPr>
        <xdr:cNvPr id="14616" name="Text Box 280"/>
        <xdr:cNvSpPr txBox="1">
          <a:spLocks noChangeArrowheads="1"/>
        </xdr:cNvSpPr>
      </xdr:nvSpPr>
      <xdr:spPr bwMode="auto">
        <a:xfrm>
          <a:off x="1590675" y="8162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6</xdr:col>
      <xdr:colOff>276225</xdr:colOff>
      <xdr:row>49</xdr:row>
      <xdr:rowOff>0</xdr:rowOff>
    </xdr:to>
    <xdr:sp macro="" textlink="">
      <xdr:nvSpPr>
        <xdr:cNvPr id="14617" name="Line 281"/>
        <xdr:cNvSpPr>
          <a:spLocks noChangeShapeType="1"/>
        </xdr:cNvSpPr>
      </xdr:nvSpPr>
      <xdr:spPr bwMode="auto">
        <a:xfrm>
          <a:off x="1028700" y="8620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95250</xdr:colOff>
      <xdr:row>55</xdr:row>
      <xdr:rowOff>114300</xdr:rowOff>
    </xdr:from>
    <xdr:to>
      <xdr:col>5</xdr:col>
      <xdr:colOff>0</xdr:colOff>
      <xdr:row>56</xdr:row>
      <xdr:rowOff>104775</xdr:rowOff>
    </xdr:to>
    <xdr:sp macro="" textlink="">
      <xdr:nvSpPr>
        <xdr:cNvPr id="14618" name="Text Box 282"/>
        <xdr:cNvSpPr txBox="1">
          <a:spLocks noChangeArrowheads="1"/>
        </xdr:cNvSpPr>
      </xdr:nvSpPr>
      <xdr:spPr bwMode="auto">
        <a:xfrm>
          <a:off x="838200" y="98774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13</xdr:col>
      <xdr:colOff>114300</xdr:colOff>
      <xdr:row>47</xdr:row>
      <xdr:rowOff>85725</xdr:rowOff>
    </xdr:from>
    <xdr:ext cx="266700" cy="238125"/>
    <xdr:sp macro="" textlink="">
      <xdr:nvSpPr>
        <xdr:cNvPr id="14619" name="Text Box 283"/>
        <xdr:cNvSpPr txBox="1">
          <a:spLocks noChangeArrowheads="1"/>
        </xdr:cNvSpPr>
      </xdr:nvSpPr>
      <xdr:spPr bwMode="auto">
        <a:xfrm>
          <a:off x="3429000" y="8324850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228600</xdr:colOff>
      <xdr:row>53</xdr:row>
      <xdr:rowOff>114300</xdr:rowOff>
    </xdr:from>
    <xdr:to>
      <xdr:col>8</xdr:col>
      <xdr:colOff>133350</xdr:colOff>
      <xdr:row>54</xdr:row>
      <xdr:rowOff>95250</xdr:rowOff>
    </xdr:to>
    <xdr:sp macro="" textlink="">
      <xdr:nvSpPr>
        <xdr:cNvPr id="14620" name="Text Box 284"/>
        <xdr:cNvSpPr txBox="1">
          <a:spLocks noChangeArrowheads="1"/>
        </xdr:cNvSpPr>
      </xdr:nvSpPr>
      <xdr:spPr bwMode="auto">
        <a:xfrm>
          <a:off x="1828800" y="94964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6</xdr:col>
      <xdr:colOff>276225</xdr:colOff>
      <xdr:row>47</xdr:row>
      <xdr:rowOff>0</xdr:rowOff>
    </xdr:to>
    <xdr:sp macro="" textlink="">
      <xdr:nvSpPr>
        <xdr:cNvPr id="14621" name="Line 285"/>
        <xdr:cNvSpPr>
          <a:spLocks noChangeShapeType="1"/>
        </xdr:cNvSpPr>
      </xdr:nvSpPr>
      <xdr:spPr bwMode="auto">
        <a:xfrm>
          <a:off x="1028700" y="8239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16</xdr:col>
      <xdr:colOff>95250</xdr:colOff>
      <xdr:row>46</xdr:row>
      <xdr:rowOff>152400</xdr:rowOff>
    </xdr:from>
    <xdr:to>
      <xdr:col>22</xdr:col>
      <xdr:colOff>0</xdr:colOff>
      <xdr:row>48</xdr:row>
      <xdr:rowOff>9525</xdr:rowOff>
    </xdr:to>
    <xdr:sp macro="" textlink="">
      <xdr:nvSpPr>
        <xdr:cNvPr id="14622" name="Text Box 286"/>
        <xdr:cNvSpPr txBox="1">
          <a:spLocks noChangeArrowheads="1"/>
        </xdr:cNvSpPr>
      </xdr:nvSpPr>
      <xdr:spPr bwMode="auto">
        <a:xfrm>
          <a:off x="3790950" y="8201025"/>
          <a:ext cx="942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H</a:t>
          </a:r>
          <a:r>
            <a:rPr lang="ja-JP" altLang="en-US" sz="11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2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t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V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</a:t>
          </a:r>
          <a:r>
            <a:rPr lang="ja-JP" altLang="en-US" sz="1100" b="1" i="0" u="none" strike="noStrike" baseline="3000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xdr:txBody>
    </xdr:sp>
    <xdr:clientData/>
  </xdr:twoCellAnchor>
  <xdr:twoCellAnchor>
    <xdr:from>
      <xdr:col>5</xdr:col>
      <xdr:colOff>9525</xdr:colOff>
      <xdr:row>54</xdr:row>
      <xdr:rowOff>0</xdr:rowOff>
    </xdr:from>
    <xdr:to>
      <xdr:col>7</xdr:col>
      <xdr:colOff>257175</xdr:colOff>
      <xdr:row>54</xdr:row>
      <xdr:rowOff>0</xdr:rowOff>
    </xdr:to>
    <xdr:sp macro="" textlink="">
      <xdr:nvSpPr>
        <xdr:cNvPr id="14623" name="Line 287"/>
        <xdr:cNvSpPr>
          <a:spLocks noChangeShapeType="1"/>
        </xdr:cNvSpPr>
      </xdr:nvSpPr>
      <xdr:spPr bwMode="auto">
        <a:xfrm>
          <a:off x="1038225" y="95726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180975</xdr:colOff>
      <xdr:row>53</xdr:row>
      <xdr:rowOff>142875</xdr:rowOff>
    </xdr:from>
    <xdr:ext cx="390525" cy="257175"/>
    <xdr:sp macro="" textlink="">
      <xdr:nvSpPr>
        <xdr:cNvPr id="14624" name="Text Box 288"/>
        <xdr:cNvSpPr txBox="1">
          <a:spLocks noChangeArrowheads="1"/>
        </xdr:cNvSpPr>
      </xdr:nvSpPr>
      <xdr:spPr bwMode="auto">
        <a:xfrm>
          <a:off x="1209675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48</xdr:row>
      <xdr:rowOff>114300</xdr:rowOff>
    </xdr:from>
    <xdr:to>
      <xdr:col>5</xdr:col>
      <xdr:colOff>0</xdr:colOff>
      <xdr:row>49</xdr:row>
      <xdr:rowOff>104775</xdr:rowOff>
    </xdr:to>
    <xdr:sp macro="" textlink="">
      <xdr:nvSpPr>
        <xdr:cNvPr id="14625" name="Text Box 289"/>
        <xdr:cNvSpPr txBox="1">
          <a:spLocks noChangeArrowheads="1"/>
        </xdr:cNvSpPr>
      </xdr:nvSpPr>
      <xdr:spPr bwMode="auto">
        <a:xfrm>
          <a:off x="838200" y="85439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 editAs="oneCell">
    <xdr:from>
      <xdr:col>8</xdr:col>
      <xdr:colOff>114300</xdr:colOff>
      <xdr:row>55</xdr:row>
      <xdr:rowOff>104775</xdr:rowOff>
    </xdr:from>
    <xdr:to>
      <xdr:col>9</xdr:col>
      <xdr:colOff>28575</xdr:colOff>
      <xdr:row>56</xdr:row>
      <xdr:rowOff>114300</xdr:rowOff>
    </xdr:to>
    <xdr:sp macro="" textlink="">
      <xdr:nvSpPr>
        <xdr:cNvPr id="14626" name="Text Box 290"/>
        <xdr:cNvSpPr txBox="1">
          <a:spLocks noChangeArrowheads="1"/>
        </xdr:cNvSpPr>
      </xdr:nvSpPr>
      <xdr:spPr bwMode="auto">
        <a:xfrm>
          <a:off x="2000250" y="9867900"/>
          <a:ext cx="200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11</xdr:col>
      <xdr:colOff>266700</xdr:colOff>
      <xdr:row>56</xdr:row>
      <xdr:rowOff>0</xdr:rowOff>
    </xdr:to>
    <xdr:sp macro="" textlink="">
      <xdr:nvSpPr>
        <xdr:cNvPr id="14627" name="Line 291"/>
        <xdr:cNvSpPr>
          <a:spLocks noChangeShapeType="1"/>
        </xdr:cNvSpPr>
      </xdr:nvSpPr>
      <xdr:spPr bwMode="auto">
        <a:xfrm>
          <a:off x="2171700" y="9953625"/>
          <a:ext cx="83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56</xdr:row>
      <xdr:rowOff>0</xdr:rowOff>
    </xdr:from>
    <xdr:to>
      <xdr:col>8</xdr:col>
      <xdr:colOff>133350</xdr:colOff>
      <xdr:row>56</xdr:row>
      <xdr:rowOff>0</xdr:rowOff>
    </xdr:to>
    <xdr:sp macro="" textlink="">
      <xdr:nvSpPr>
        <xdr:cNvPr id="14628" name="Line 292"/>
        <xdr:cNvSpPr>
          <a:spLocks noChangeShapeType="1"/>
        </xdr:cNvSpPr>
      </xdr:nvSpPr>
      <xdr:spPr bwMode="auto">
        <a:xfrm>
          <a:off x="1038225" y="9953625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51</xdr:row>
      <xdr:rowOff>28575</xdr:rowOff>
    </xdr:from>
    <xdr:to>
      <xdr:col>16</xdr:col>
      <xdr:colOff>19050</xdr:colOff>
      <xdr:row>52</xdr:row>
      <xdr:rowOff>28575</xdr:rowOff>
    </xdr:to>
    <xdr:sp macro="" textlink="">
      <xdr:nvSpPr>
        <xdr:cNvPr id="14629" name="Text Box 293"/>
        <xdr:cNvSpPr txBox="1">
          <a:spLocks noChangeArrowheads="1"/>
        </xdr:cNvSpPr>
      </xdr:nvSpPr>
      <xdr:spPr bwMode="auto">
        <a:xfrm>
          <a:off x="3524250" y="902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3</xdr:col>
      <xdr:colOff>219075</xdr:colOff>
      <xdr:row>46</xdr:row>
      <xdr:rowOff>95250</xdr:rowOff>
    </xdr:from>
    <xdr:ext cx="428625" cy="219075"/>
    <xdr:sp macro="" textlink="">
      <xdr:nvSpPr>
        <xdr:cNvPr id="14630" name="Text Box 294"/>
        <xdr:cNvSpPr txBox="1">
          <a:spLocks noChangeArrowheads="1"/>
        </xdr:cNvSpPr>
      </xdr:nvSpPr>
      <xdr:spPr bwMode="auto">
        <a:xfrm>
          <a:off x="628650" y="81438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171450</xdr:colOff>
      <xdr:row>47</xdr:row>
      <xdr:rowOff>0</xdr:rowOff>
    </xdr:from>
    <xdr:to>
      <xdr:col>10</xdr:col>
      <xdr:colOff>76200</xdr:colOff>
      <xdr:row>47</xdr:row>
      <xdr:rowOff>0</xdr:rowOff>
    </xdr:to>
    <xdr:sp macro="" textlink="">
      <xdr:nvSpPr>
        <xdr:cNvPr id="14631" name="Line 295"/>
        <xdr:cNvSpPr>
          <a:spLocks noChangeShapeType="1"/>
        </xdr:cNvSpPr>
      </xdr:nvSpPr>
      <xdr:spPr bwMode="auto">
        <a:xfrm>
          <a:off x="1771650" y="8239125"/>
          <a:ext cx="762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95250</xdr:colOff>
      <xdr:row>46</xdr:row>
      <xdr:rowOff>142875</xdr:rowOff>
    </xdr:from>
    <xdr:ext cx="390525" cy="257175"/>
    <xdr:sp macro="" textlink="">
      <xdr:nvSpPr>
        <xdr:cNvPr id="14632" name="Text Box 296"/>
        <xdr:cNvSpPr txBox="1">
          <a:spLocks noChangeArrowheads="1"/>
        </xdr:cNvSpPr>
      </xdr:nvSpPr>
      <xdr:spPr bwMode="auto">
        <a:xfrm>
          <a:off x="1123950" y="81915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V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16</xdr:col>
      <xdr:colOff>28575</xdr:colOff>
      <xdr:row>48</xdr:row>
      <xdr:rowOff>171450</xdr:rowOff>
    </xdr:from>
    <xdr:to>
      <xdr:col>23</xdr:col>
      <xdr:colOff>123825</xdr:colOff>
      <xdr:row>49</xdr:row>
      <xdr:rowOff>171450</xdr:rowOff>
    </xdr:to>
    <xdr:grpSp>
      <xdr:nvGrpSpPr>
        <xdr:cNvPr id="14633" name="Group 297"/>
        <xdr:cNvGrpSpPr>
          <a:grpSpLocks/>
        </xdr:cNvGrpSpPr>
      </xdr:nvGrpSpPr>
      <xdr:grpSpPr bwMode="auto">
        <a:xfrm>
          <a:off x="3724275" y="8601075"/>
          <a:ext cx="1419225" cy="190500"/>
          <a:chOff x="391" y="883"/>
          <a:chExt cx="99" cy="20"/>
        </a:xfrm>
      </xdr:grpSpPr>
      <xdr:sp macro="" textlink="">
        <xdr:nvSpPr>
          <xdr:cNvPr id="14634" name="Line 298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35" name="Line 299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36" name="Line 300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18</xdr:col>
      <xdr:colOff>9525</xdr:colOff>
      <xdr:row>47</xdr:row>
      <xdr:rowOff>161925</xdr:rowOff>
    </xdr:from>
    <xdr:ext cx="304800" cy="219075"/>
    <xdr:sp macro="" textlink="">
      <xdr:nvSpPr>
        <xdr:cNvPr id="14637" name="Text Box 301"/>
        <xdr:cNvSpPr txBox="1">
          <a:spLocks noChangeArrowheads="1"/>
        </xdr:cNvSpPr>
      </xdr:nvSpPr>
      <xdr:spPr bwMode="auto">
        <a:xfrm>
          <a:off x="4010025" y="84010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A</a:t>
          </a:r>
          <a:endParaRPr lang="ja-JP" alt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50</xdr:row>
      <xdr:rowOff>57150</xdr:rowOff>
    </xdr:from>
    <xdr:to>
      <xdr:col>5</xdr:col>
      <xdr:colOff>0</xdr:colOff>
      <xdr:row>51</xdr:row>
      <xdr:rowOff>57150</xdr:rowOff>
    </xdr:to>
    <xdr:sp macro="" textlink="">
      <xdr:nvSpPr>
        <xdr:cNvPr id="14638" name="Text Box 302"/>
        <xdr:cNvSpPr txBox="1">
          <a:spLocks noChangeArrowheads="1"/>
        </xdr:cNvSpPr>
      </xdr:nvSpPr>
      <xdr:spPr bwMode="auto">
        <a:xfrm>
          <a:off x="838200" y="88677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7</xdr:col>
      <xdr:colOff>180975</xdr:colOff>
      <xdr:row>49</xdr:row>
      <xdr:rowOff>0</xdr:rowOff>
    </xdr:from>
    <xdr:to>
      <xdr:col>10</xdr:col>
      <xdr:colOff>133350</xdr:colOff>
      <xdr:row>49</xdr:row>
      <xdr:rowOff>0</xdr:rowOff>
    </xdr:to>
    <xdr:sp macro="" textlink="">
      <xdr:nvSpPr>
        <xdr:cNvPr id="14639" name="Line 303"/>
        <xdr:cNvSpPr>
          <a:spLocks noChangeShapeType="1"/>
        </xdr:cNvSpPr>
      </xdr:nvSpPr>
      <xdr:spPr bwMode="auto">
        <a:xfrm>
          <a:off x="1781175" y="86201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28575</xdr:colOff>
      <xdr:row>46</xdr:row>
      <xdr:rowOff>171450</xdr:rowOff>
    </xdr:from>
    <xdr:to>
      <xdr:col>21</xdr:col>
      <xdr:colOff>219075</xdr:colOff>
      <xdr:row>47</xdr:row>
      <xdr:rowOff>171450</xdr:rowOff>
    </xdr:to>
    <xdr:grpSp>
      <xdr:nvGrpSpPr>
        <xdr:cNvPr id="14640" name="Group 304"/>
        <xdr:cNvGrpSpPr>
          <a:grpSpLocks/>
        </xdr:cNvGrpSpPr>
      </xdr:nvGrpSpPr>
      <xdr:grpSpPr bwMode="auto">
        <a:xfrm>
          <a:off x="3724275" y="8220075"/>
          <a:ext cx="942975" cy="190500"/>
          <a:chOff x="391" y="883"/>
          <a:chExt cx="99" cy="20"/>
        </a:xfrm>
      </xdr:grpSpPr>
      <xdr:sp macro="" textlink="">
        <xdr:nvSpPr>
          <xdr:cNvPr id="14641" name="Line 305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42" name="Line 306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43" name="Line 307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14</xdr:col>
      <xdr:colOff>85725</xdr:colOff>
      <xdr:row>49</xdr:row>
      <xdr:rowOff>114300</xdr:rowOff>
    </xdr:from>
    <xdr:to>
      <xdr:col>16</xdr:col>
      <xdr:colOff>19050</xdr:colOff>
      <xdr:row>50</xdr:row>
      <xdr:rowOff>114300</xdr:rowOff>
    </xdr:to>
    <xdr:sp macro="" textlink="">
      <xdr:nvSpPr>
        <xdr:cNvPr id="14644" name="Text Box 308"/>
        <xdr:cNvSpPr txBox="1">
          <a:spLocks noChangeArrowheads="1"/>
        </xdr:cNvSpPr>
      </xdr:nvSpPr>
      <xdr:spPr bwMode="auto">
        <a:xfrm>
          <a:off x="3524250" y="873442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 editAs="oneCell">
    <xdr:from>
      <xdr:col>6</xdr:col>
      <xdr:colOff>276225</xdr:colOff>
      <xdr:row>48</xdr:row>
      <xdr:rowOff>114300</xdr:rowOff>
    </xdr:from>
    <xdr:to>
      <xdr:col>7</xdr:col>
      <xdr:colOff>180975</xdr:colOff>
      <xdr:row>49</xdr:row>
      <xdr:rowOff>95250</xdr:rowOff>
    </xdr:to>
    <xdr:sp macro="" textlink="">
      <xdr:nvSpPr>
        <xdr:cNvPr id="14645" name="Text Box 309"/>
        <xdr:cNvSpPr txBox="1">
          <a:spLocks noChangeArrowheads="1"/>
        </xdr:cNvSpPr>
      </xdr:nvSpPr>
      <xdr:spPr bwMode="auto">
        <a:xfrm>
          <a:off x="1590675" y="85439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oneCellAnchor>
    <xdr:from>
      <xdr:col>3</xdr:col>
      <xdr:colOff>219075</xdr:colOff>
      <xdr:row>53</xdr:row>
      <xdr:rowOff>95250</xdr:rowOff>
    </xdr:from>
    <xdr:ext cx="428625" cy="219075"/>
    <xdr:sp macro="" textlink="">
      <xdr:nvSpPr>
        <xdr:cNvPr id="14646" name="Text Box 310"/>
        <xdr:cNvSpPr txBox="1">
          <a:spLocks noChangeArrowheads="1"/>
        </xdr:cNvSpPr>
      </xdr:nvSpPr>
      <xdr:spPr bwMode="auto">
        <a:xfrm>
          <a:off x="628650" y="9477375"/>
          <a:ext cx="428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b2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19050</xdr:colOff>
      <xdr:row>50</xdr:row>
      <xdr:rowOff>0</xdr:rowOff>
    </xdr:from>
    <xdr:to>
      <xdr:col>23</xdr:col>
      <xdr:colOff>142875</xdr:colOff>
      <xdr:row>50</xdr:row>
      <xdr:rowOff>0</xdr:rowOff>
    </xdr:to>
    <xdr:sp macro="" textlink="">
      <xdr:nvSpPr>
        <xdr:cNvPr id="14647" name="Line 311"/>
        <xdr:cNvSpPr>
          <a:spLocks noChangeShapeType="1"/>
        </xdr:cNvSpPr>
      </xdr:nvSpPr>
      <xdr:spPr bwMode="auto">
        <a:xfrm>
          <a:off x="3714750" y="8810625"/>
          <a:ext cx="144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</xdr:col>
      <xdr:colOff>247650</xdr:colOff>
      <xdr:row>53</xdr:row>
      <xdr:rowOff>142875</xdr:rowOff>
    </xdr:from>
    <xdr:ext cx="390525" cy="257175"/>
    <xdr:sp macro="" textlink="">
      <xdr:nvSpPr>
        <xdr:cNvPr id="14648" name="Text Box 312"/>
        <xdr:cNvSpPr txBox="1">
          <a:spLocks noChangeArrowheads="1"/>
        </xdr:cNvSpPr>
      </xdr:nvSpPr>
      <xdr:spPr bwMode="auto">
        <a:xfrm>
          <a:off x="2133600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57</xdr:row>
      <xdr:rowOff>38100</xdr:rowOff>
    </xdr:from>
    <xdr:to>
      <xdr:col>5</xdr:col>
      <xdr:colOff>0</xdr:colOff>
      <xdr:row>58</xdr:row>
      <xdr:rowOff>28575</xdr:rowOff>
    </xdr:to>
    <xdr:sp macro="" textlink="">
      <xdr:nvSpPr>
        <xdr:cNvPr id="14649" name="Text Box 313"/>
        <xdr:cNvSpPr txBox="1">
          <a:spLocks noChangeArrowheads="1"/>
        </xdr:cNvSpPr>
      </xdr:nvSpPr>
      <xdr:spPr bwMode="auto">
        <a:xfrm>
          <a:off x="838200" y="101822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8</xdr:col>
      <xdr:colOff>95250</xdr:colOff>
      <xdr:row>54</xdr:row>
      <xdr:rowOff>0</xdr:rowOff>
    </xdr:from>
    <xdr:to>
      <xdr:col>10</xdr:col>
      <xdr:colOff>247650</xdr:colOff>
      <xdr:row>54</xdr:row>
      <xdr:rowOff>0</xdr:rowOff>
    </xdr:to>
    <xdr:sp macro="" textlink="">
      <xdr:nvSpPr>
        <xdr:cNvPr id="14650" name="Line 314"/>
        <xdr:cNvSpPr>
          <a:spLocks noChangeShapeType="1"/>
        </xdr:cNvSpPr>
      </xdr:nvSpPr>
      <xdr:spPr bwMode="auto">
        <a:xfrm>
          <a:off x="1981200" y="9572625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6</xdr:col>
      <xdr:colOff>276225</xdr:colOff>
      <xdr:row>49</xdr:row>
      <xdr:rowOff>0</xdr:rowOff>
    </xdr:to>
    <xdr:sp macro="" textlink="">
      <xdr:nvSpPr>
        <xdr:cNvPr id="14651" name="Line 315"/>
        <xdr:cNvSpPr>
          <a:spLocks noChangeShapeType="1"/>
        </xdr:cNvSpPr>
      </xdr:nvSpPr>
      <xdr:spPr bwMode="auto">
        <a:xfrm>
          <a:off x="1028700" y="8620125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95250</xdr:colOff>
      <xdr:row>55</xdr:row>
      <xdr:rowOff>114300</xdr:rowOff>
    </xdr:from>
    <xdr:to>
      <xdr:col>5</xdr:col>
      <xdr:colOff>0</xdr:colOff>
      <xdr:row>56</xdr:row>
      <xdr:rowOff>104775</xdr:rowOff>
    </xdr:to>
    <xdr:sp macro="" textlink="">
      <xdr:nvSpPr>
        <xdr:cNvPr id="14652" name="Text Box 316"/>
        <xdr:cNvSpPr txBox="1">
          <a:spLocks noChangeArrowheads="1"/>
        </xdr:cNvSpPr>
      </xdr:nvSpPr>
      <xdr:spPr bwMode="auto">
        <a:xfrm>
          <a:off x="838200" y="98774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oneCellAnchor>
    <xdr:from>
      <xdr:col>13</xdr:col>
      <xdr:colOff>114300</xdr:colOff>
      <xdr:row>47</xdr:row>
      <xdr:rowOff>85725</xdr:rowOff>
    </xdr:from>
    <xdr:ext cx="266700" cy="238125"/>
    <xdr:sp macro="" textlink="">
      <xdr:nvSpPr>
        <xdr:cNvPr id="14653" name="Text Box 317"/>
        <xdr:cNvSpPr txBox="1">
          <a:spLocks noChangeArrowheads="1"/>
        </xdr:cNvSpPr>
      </xdr:nvSpPr>
      <xdr:spPr bwMode="auto">
        <a:xfrm>
          <a:off x="3429000" y="8324850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Times New Roman"/>
            </a:rPr>
            <a:t>＝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228600</xdr:colOff>
      <xdr:row>53</xdr:row>
      <xdr:rowOff>114300</xdr:rowOff>
    </xdr:from>
    <xdr:to>
      <xdr:col>8</xdr:col>
      <xdr:colOff>133350</xdr:colOff>
      <xdr:row>54</xdr:row>
      <xdr:rowOff>95250</xdr:rowOff>
    </xdr:to>
    <xdr:sp macro="" textlink="">
      <xdr:nvSpPr>
        <xdr:cNvPr id="14654" name="Text Box 318"/>
        <xdr:cNvSpPr txBox="1">
          <a:spLocks noChangeArrowheads="1"/>
        </xdr:cNvSpPr>
      </xdr:nvSpPr>
      <xdr:spPr bwMode="auto">
        <a:xfrm>
          <a:off x="1828800" y="9496425"/>
          <a:ext cx="1905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</a:t>
          </a:r>
        </a:p>
      </xdr:txBody>
    </xdr:sp>
    <xdr:clientData/>
  </xdr:twoCellAnchor>
  <xdr:twoCellAnchor>
    <xdr:from>
      <xdr:col>5</xdr:col>
      <xdr:colOff>9525</xdr:colOff>
      <xdr:row>54</xdr:row>
      <xdr:rowOff>0</xdr:rowOff>
    </xdr:from>
    <xdr:to>
      <xdr:col>7</xdr:col>
      <xdr:colOff>257175</xdr:colOff>
      <xdr:row>54</xdr:row>
      <xdr:rowOff>0</xdr:rowOff>
    </xdr:to>
    <xdr:sp macro="" textlink="">
      <xdr:nvSpPr>
        <xdr:cNvPr id="14655" name="Line 319"/>
        <xdr:cNvSpPr>
          <a:spLocks noChangeShapeType="1"/>
        </xdr:cNvSpPr>
      </xdr:nvSpPr>
      <xdr:spPr bwMode="auto">
        <a:xfrm>
          <a:off x="1038225" y="9572625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180975</xdr:colOff>
      <xdr:row>53</xdr:row>
      <xdr:rowOff>142875</xdr:rowOff>
    </xdr:from>
    <xdr:ext cx="390525" cy="257175"/>
    <xdr:sp macro="" textlink="">
      <xdr:nvSpPr>
        <xdr:cNvPr id="14656" name="Text Box 320"/>
        <xdr:cNvSpPr txBox="1">
          <a:spLocks noChangeArrowheads="1"/>
        </xdr:cNvSpPr>
      </xdr:nvSpPr>
      <xdr:spPr bwMode="auto">
        <a:xfrm>
          <a:off x="1209675" y="9525000"/>
          <a:ext cx="390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ja-JP" altLang="en-US" sz="1100" b="1" i="0" u="none" strike="noStrike" baseline="-25000">
              <a:solidFill>
                <a:srgbClr val="000000"/>
              </a:solidFill>
              <a:latin typeface="Times New Roman"/>
              <a:cs typeface="Times New Roman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n</a:t>
          </a:r>
          <a:r>
            <a:rPr lang="ja-JP" altLang="en-US" sz="900" b="1" i="0" u="none" strike="noStrike" baseline="-2500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H</a:t>
          </a:r>
          <a:endParaRPr lang="ja-JP" altLang="en-US" sz="900" b="1" i="0" u="none" strike="noStrike" baseline="-2500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48</xdr:row>
      <xdr:rowOff>114300</xdr:rowOff>
    </xdr:from>
    <xdr:to>
      <xdr:col>5</xdr:col>
      <xdr:colOff>0</xdr:colOff>
      <xdr:row>49</xdr:row>
      <xdr:rowOff>104775</xdr:rowOff>
    </xdr:to>
    <xdr:sp macro="" textlink="">
      <xdr:nvSpPr>
        <xdr:cNvPr id="14657" name="Text Box 321"/>
        <xdr:cNvSpPr txBox="1">
          <a:spLocks noChangeArrowheads="1"/>
        </xdr:cNvSpPr>
      </xdr:nvSpPr>
      <xdr:spPr bwMode="auto">
        <a:xfrm>
          <a:off x="838200" y="85439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11</xdr:col>
      <xdr:colOff>266700</xdr:colOff>
      <xdr:row>56</xdr:row>
      <xdr:rowOff>0</xdr:rowOff>
    </xdr:to>
    <xdr:sp macro="" textlink="">
      <xdr:nvSpPr>
        <xdr:cNvPr id="14658" name="Line 322"/>
        <xdr:cNvSpPr>
          <a:spLocks noChangeShapeType="1"/>
        </xdr:cNvSpPr>
      </xdr:nvSpPr>
      <xdr:spPr bwMode="auto">
        <a:xfrm>
          <a:off x="2171700" y="9953625"/>
          <a:ext cx="83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</xdr:colOff>
      <xdr:row>56</xdr:row>
      <xdr:rowOff>0</xdr:rowOff>
    </xdr:from>
    <xdr:to>
      <xdr:col>8</xdr:col>
      <xdr:colOff>133350</xdr:colOff>
      <xdr:row>56</xdr:row>
      <xdr:rowOff>0</xdr:rowOff>
    </xdr:to>
    <xdr:sp macro="" textlink="">
      <xdr:nvSpPr>
        <xdr:cNvPr id="14659" name="Line 323"/>
        <xdr:cNvSpPr>
          <a:spLocks noChangeShapeType="1"/>
        </xdr:cNvSpPr>
      </xdr:nvSpPr>
      <xdr:spPr bwMode="auto">
        <a:xfrm>
          <a:off x="1038225" y="9953625"/>
          <a:ext cx="981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51</xdr:row>
      <xdr:rowOff>28575</xdr:rowOff>
    </xdr:from>
    <xdr:to>
      <xdr:col>16</xdr:col>
      <xdr:colOff>19050</xdr:colOff>
      <xdr:row>52</xdr:row>
      <xdr:rowOff>28575</xdr:rowOff>
    </xdr:to>
    <xdr:sp macro="" textlink="">
      <xdr:nvSpPr>
        <xdr:cNvPr id="14660" name="Text Box 324"/>
        <xdr:cNvSpPr txBox="1">
          <a:spLocks noChangeArrowheads="1"/>
        </xdr:cNvSpPr>
      </xdr:nvSpPr>
      <xdr:spPr bwMode="auto">
        <a:xfrm>
          <a:off x="3524250" y="9029700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16</xdr:col>
      <xdr:colOff>28575</xdr:colOff>
      <xdr:row>48</xdr:row>
      <xdr:rowOff>171450</xdr:rowOff>
    </xdr:from>
    <xdr:to>
      <xdr:col>23</xdr:col>
      <xdr:colOff>123825</xdr:colOff>
      <xdr:row>49</xdr:row>
      <xdr:rowOff>171450</xdr:rowOff>
    </xdr:to>
    <xdr:grpSp>
      <xdr:nvGrpSpPr>
        <xdr:cNvPr id="14661" name="Group 325"/>
        <xdr:cNvGrpSpPr>
          <a:grpSpLocks/>
        </xdr:cNvGrpSpPr>
      </xdr:nvGrpSpPr>
      <xdr:grpSpPr bwMode="auto">
        <a:xfrm>
          <a:off x="3724275" y="8601075"/>
          <a:ext cx="1419225" cy="190500"/>
          <a:chOff x="391" y="883"/>
          <a:chExt cx="99" cy="20"/>
        </a:xfrm>
      </xdr:grpSpPr>
      <xdr:sp macro="" textlink="">
        <xdr:nvSpPr>
          <xdr:cNvPr id="14662" name="Line 326"/>
          <xdr:cNvSpPr>
            <a:spLocks noChangeShapeType="1"/>
          </xdr:cNvSpPr>
        </xdr:nvSpPr>
        <xdr:spPr bwMode="auto">
          <a:xfrm>
            <a:off x="391" y="897"/>
            <a:ext cx="2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63" name="Line 327"/>
          <xdr:cNvSpPr>
            <a:spLocks noChangeShapeType="1"/>
          </xdr:cNvSpPr>
        </xdr:nvSpPr>
        <xdr:spPr bwMode="auto">
          <a:xfrm flipV="1">
            <a:off x="393" y="883"/>
            <a:ext cx="5" cy="19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64" name="Line 328"/>
          <xdr:cNvSpPr>
            <a:spLocks noChangeShapeType="1"/>
          </xdr:cNvSpPr>
        </xdr:nvSpPr>
        <xdr:spPr bwMode="auto">
          <a:xfrm>
            <a:off x="398" y="883"/>
            <a:ext cx="92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18</xdr:col>
      <xdr:colOff>9525</xdr:colOff>
      <xdr:row>47</xdr:row>
      <xdr:rowOff>161925</xdr:rowOff>
    </xdr:from>
    <xdr:ext cx="304800" cy="219075"/>
    <xdr:sp macro="" textlink="">
      <xdr:nvSpPr>
        <xdr:cNvPr id="14665" name="Text Box 329"/>
        <xdr:cNvSpPr txBox="1">
          <a:spLocks noChangeArrowheads="1"/>
        </xdr:cNvSpPr>
      </xdr:nvSpPr>
      <xdr:spPr bwMode="auto">
        <a:xfrm>
          <a:off x="4010025" y="8401050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Times New Roman"/>
            </a:rPr>
            <a:t>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A</a:t>
          </a:r>
          <a:endParaRPr lang="ja-JP" alt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4</xdr:col>
      <xdr:colOff>95250</xdr:colOff>
      <xdr:row>50</xdr:row>
      <xdr:rowOff>57150</xdr:rowOff>
    </xdr:from>
    <xdr:to>
      <xdr:col>5</xdr:col>
      <xdr:colOff>0</xdr:colOff>
      <xdr:row>51</xdr:row>
      <xdr:rowOff>57150</xdr:rowOff>
    </xdr:to>
    <xdr:sp macro="" textlink="">
      <xdr:nvSpPr>
        <xdr:cNvPr id="14666" name="Text Box 330"/>
        <xdr:cNvSpPr txBox="1">
          <a:spLocks noChangeArrowheads="1"/>
        </xdr:cNvSpPr>
      </xdr:nvSpPr>
      <xdr:spPr bwMode="auto">
        <a:xfrm>
          <a:off x="838200" y="886777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7</xdr:col>
      <xdr:colOff>180975</xdr:colOff>
      <xdr:row>49</xdr:row>
      <xdr:rowOff>0</xdr:rowOff>
    </xdr:from>
    <xdr:to>
      <xdr:col>10</xdr:col>
      <xdr:colOff>133350</xdr:colOff>
      <xdr:row>49</xdr:row>
      <xdr:rowOff>0</xdr:rowOff>
    </xdr:to>
    <xdr:sp macro="" textlink="">
      <xdr:nvSpPr>
        <xdr:cNvPr id="14667" name="Line 331"/>
        <xdr:cNvSpPr>
          <a:spLocks noChangeShapeType="1"/>
        </xdr:cNvSpPr>
      </xdr:nvSpPr>
      <xdr:spPr bwMode="auto">
        <a:xfrm>
          <a:off x="1781175" y="86201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14</xdr:col>
      <xdr:colOff>85725</xdr:colOff>
      <xdr:row>49</xdr:row>
      <xdr:rowOff>114300</xdr:rowOff>
    </xdr:from>
    <xdr:to>
      <xdr:col>16</xdr:col>
      <xdr:colOff>19050</xdr:colOff>
      <xdr:row>50</xdr:row>
      <xdr:rowOff>114300</xdr:rowOff>
    </xdr:to>
    <xdr:sp macro="" textlink="">
      <xdr:nvSpPr>
        <xdr:cNvPr id="14668" name="Text Box 332"/>
        <xdr:cNvSpPr txBox="1">
          <a:spLocks noChangeArrowheads="1"/>
        </xdr:cNvSpPr>
      </xdr:nvSpPr>
      <xdr:spPr bwMode="auto">
        <a:xfrm>
          <a:off x="3524250" y="8734425"/>
          <a:ext cx="190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24</xdr:col>
      <xdr:colOff>133350</xdr:colOff>
      <xdr:row>10</xdr:row>
      <xdr:rowOff>85725</xdr:rowOff>
    </xdr:from>
    <xdr:to>
      <xdr:col>24</xdr:col>
      <xdr:colOff>171450</xdr:colOff>
      <xdr:row>10</xdr:row>
      <xdr:rowOff>123825</xdr:rowOff>
    </xdr:to>
    <xdr:sp macro="" textlink="">
      <xdr:nvSpPr>
        <xdr:cNvPr id="14669" name="Oval 333"/>
        <xdr:cNvSpPr>
          <a:spLocks noChangeArrowheads="1"/>
        </xdr:cNvSpPr>
      </xdr:nvSpPr>
      <xdr:spPr bwMode="auto">
        <a:xfrm>
          <a:off x="5438775" y="183832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133350</xdr:colOff>
      <xdr:row>21</xdr:row>
      <xdr:rowOff>66675</xdr:rowOff>
    </xdr:from>
    <xdr:to>
      <xdr:col>24</xdr:col>
      <xdr:colOff>171450</xdr:colOff>
      <xdr:row>21</xdr:row>
      <xdr:rowOff>104775</xdr:rowOff>
    </xdr:to>
    <xdr:sp macro="" textlink="">
      <xdr:nvSpPr>
        <xdr:cNvPr id="14670" name="Oval 334"/>
        <xdr:cNvSpPr>
          <a:spLocks noChangeArrowheads="1"/>
        </xdr:cNvSpPr>
      </xdr:nvSpPr>
      <xdr:spPr bwMode="auto">
        <a:xfrm>
          <a:off x="5438775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152400</xdr:colOff>
      <xdr:row>21</xdr:row>
      <xdr:rowOff>66675</xdr:rowOff>
    </xdr:from>
    <xdr:to>
      <xdr:col>21</xdr:col>
      <xdr:colOff>19050</xdr:colOff>
      <xdr:row>21</xdr:row>
      <xdr:rowOff>104775</xdr:rowOff>
    </xdr:to>
    <xdr:sp macro="" textlink="">
      <xdr:nvSpPr>
        <xdr:cNvPr id="14671" name="Oval 335"/>
        <xdr:cNvSpPr>
          <a:spLocks noChangeArrowheads="1"/>
        </xdr:cNvSpPr>
      </xdr:nvSpPr>
      <xdr:spPr bwMode="auto">
        <a:xfrm>
          <a:off x="4429125" y="3914775"/>
          <a:ext cx="38100" cy="38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123825</xdr:colOff>
      <xdr:row>10</xdr:row>
      <xdr:rowOff>104775</xdr:rowOff>
    </xdr:from>
    <xdr:to>
      <xdr:col>25</xdr:col>
      <xdr:colOff>104775</xdr:colOff>
      <xdr:row>10</xdr:row>
      <xdr:rowOff>104775</xdr:rowOff>
    </xdr:to>
    <xdr:sp macro="" textlink="">
      <xdr:nvSpPr>
        <xdr:cNvPr id="14672" name="Line 336"/>
        <xdr:cNvSpPr>
          <a:spLocks noChangeShapeType="1"/>
        </xdr:cNvSpPr>
      </xdr:nvSpPr>
      <xdr:spPr bwMode="auto">
        <a:xfrm>
          <a:off x="3676650" y="1857375"/>
          <a:ext cx="2019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63"/>
  <sheetViews>
    <sheetView tabSelected="1" view="pageBreakPreview" zoomScaleNormal="130" zoomScaleSheetLayoutView="130" workbookViewId="0"/>
  </sheetViews>
  <sheetFormatPr defaultRowHeight="13.5"/>
  <cols>
    <col min="1" max="1" width="1.25" style="63" customWidth="1"/>
    <col min="2" max="2" width="1.625" style="63" customWidth="1"/>
    <col min="3" max="3" width="3.375" style="63" customWidth="1"/>
    <col min="4" max="6" width="3.75" style="63" customWidth="1"/>
    <col min="7" max="8" width="1.875" style="63" customWidth="1"/>
    <col min="9" max="10" width="3.75" style="63" customWidth="1"/>
    <col min="11" max="11" width="3.5" style="63" customWidth="1"/>
    <col min="12" max="12" width="4" style="63" customWidth="1"/>
    <col min="13" max="13" width="3.5" style="63" customWidth="1"/>
    <col min="14" max="14" width="4" style="63" customWidth="1"/>
    <col min="15" max="15" width="2.25" style="63" customWidth="1"/>
    <col min="16" max="16" width="1.5" style="63" customWidth="1"/>
    <col min="17" max="18" width="1.875" style="63" customWidth="1"/>
    <col min="19" max="19" width="2.125" style="63" customWidth="1"/>
    <col min="20" max="20" width="1.5" style="63" customWidth="1"/>
    <col min="21" max="31" width="3.75" style="63" customWidth="1"/>
    <col min="32" max="16384" width="9" style="63"/>
  </cols>
  <sheetData>
    <row r="1" spans="2:33" ht="6.75" customHeight="1"/>
    <row r="2" spans="2:33" ht="11.25" customHeight="1">
      <c r="B2" s="512" t="s">
        <v>2</v>
      </c>
      <c r="C2" s="1411" t="s">
        <v>0</v>
      </c>
      <c r="D2" s="1411"/>
      <c r="E2" s="1411"/>
      <c r="F2" s="1412"/>
      <c r="G2" s="1412"/>
      <c r="H2" s="1413" t="s">
        <v>1</v>
      </c>
      <c r="I2" s="1414"/>
      <c r="J2" s="1415" t="s">
        <v>105</v>
      </c>
      <c r="K2" s="1415"/>
      <c r="L2" s="1415"/>
      <c r="M2" s="1415"/>
      <c r="N2" s="1415"/>
      <c r="O2" s="1415"/>
      <c r="P2" s="1415"/>
      <c r="Q2" s="1415"/>
      <c r="R2" s="1415"/>
      <c r="S2" s="1415"/>
      <c r="T2" s="1415"/>
      <c r="U2" s="1415"/>
      <c r="V2" s="1415"/>
      <c r="W2" s="1415"/>
      <c r="X2" s="1415"/>
      <c r="AB2" s="64" t="s">
        <v>4</v>
      </c>
      <c r="AC2" s="513">
        <f ca="1">NOW()</f>
        <v>42910.852761574075</v>
      </c>
      <c r="AD2" s="513"/>
      <c r="AE2" s="513"/>
    </row>
    <row r="3" spans="2:33" ht="11.25" customHeight="1">
      <c r="B3" s="512"/>
      <c r="C3" s="1416"/>
      <c r="D3" s="1412"/>
      <c r="E3" s="1412"/>
      <c r="F3" s="1412"/>
      <c r="G3" s="1412"/>
      <c r="H3" s="1417"/>
      <c r="I3" s="1418" t="s">
        <v>3</v>
      </c>
      <c r="J3" s="1419" t="s">
        <v>106</v>
      </c>
      <c r="K3" s="1419"/>
      <c r="L3" s="1419"/>
      <c r="M3" s="1419"/>
      <c r="N3" s="1419"/>
      <c r="O3" s="1419"/>
      <c r="P3" s="1419"/>
      <c r="Q3" s="1419"/>
      <c r="R3" s="1419"/>
      <c r="S3" s="1419"/>
      <c r="T3" s="1419"/>
      <c r="U3" s="1419"/>
      <c r="V3" s="1419"/>
      <c r="W3" s="1419"/>
      <c r="X3" s="1419"/>
      <c r="Z3" s="1420"/>
      <c r="AA3" s="1421"/>
      <c r="AB3" s="1420" t="s">
        <v>103</v>
      </c>
      <c r="AC3" s="79"/>
      <c r="AD3" s="1421"/>
      <c r="AE3" s="1412"/>
    </row>
    <row r="4" spans="2:33" ht="15" customHeight="1">
      <c r="B4" s="512"/>
      <c r="C4" s="68" t="s">
        <v>102</v>
      </c>
      <c r="J4" s="1422" t="s">
        <v>162</v>
      </c>
      <c r="K4" s="1422"/>
      <c r="L4" s="1422"/>
      <c r="M4" s="1422"/>
      <c r="N4" s="1422"/>
      <c r="O4" s="1422"/>
      <c r="P4" s="1422"/>
      <c r="Q4" s="1422"/>
      <c r="R4" s="1422"/>
      <c r="S4" s="1422"/>
      <c r="T4" s="1422"/>
      <c r="U4" s="1422"/>
      <c r="V4" s="1422"/>
      <c r="W4" s="1422"/>
      <c r="X4" s="1422"/>
      <c r="Y4" s="1412"/>
      <c r="Z4" s="1423"/>
      <c r="AA4" s="1424"/>
      <c r="AB4" s="1423" t="s">
        <v>104</v>
      </c>
      <c r="AC4" s="80"/>
      <c r="AD4" s="1424"/>
      <c r="AE4" s="1412"/>
    </row>
    <row r="5" spans="2:33" ht="18" customHeight="1">
      <c r="B5" s="512"/>
      <c r="C5" s="65">
        <v>1</v>
      </c>
      <c r="D5" s="520" t="s">
        <v>101</v>
      </c>
      <c r="E5" s="521"/>
      <c r="F5" s="521"/>
      <c r="G5" s="521"/>
      <c r="H5" s="522"/>
      <c r="I5" s="751" t="s">
        <v>94</v>
      </c>
      <c r="J5" s="752"/>
      <c r="K5" s="753" t="s">
        <v>346</v>
      </c>
      <c r="L5" s="754"/>
      <c r="M5" s="754"/>
      <c r="N5" s="754"/>
      <c r="O5" s="754"/>
      <c r="P5" s="754"/>
      <c r="Q5" s="754"/>
      <c r="R5" s="754"/>
      <c r="S5" s="754"/>
      <c r="T5" s="754"/>
      <c r="U5" s="755"/>
      <c r="V5" s="592" t="s">
        <v>97</v>
      </c>
      <c r="W5" s="593"/>
      <c r="X5" s="593"/>
      <c r="Y5" s="593"/>
      <c r="Z5" s="593"/>
      <c r="AA5" s="593"/>
      <c r="AB5" s="594"/>
      <c r="AC5" s="586" t="s">
        <v>98</v>
      </c>
      <c r="AD5" s="587"/>
      <c r="AE5" s="588"/>
      <c r="AG5" s="66"/>
    </row>
    <row r="6" spans="2:33" ht="15" customHeight="1" thickBot="1">
      <c r="B6" s="512"/>
      <c r="C6" s="67">
        <v>2</v>
      </c>
      <c r="D6" s="523"/>
      <c r="E6" s="524"/>
      <c r="F6" s="524"/>
      <c r="G6" s="524"/>
      <c r="H6" s="525"/>
      <c r="I6" s="756" t="s">
        <v>95</v>
      </c>
      <c r="J6" s="758"/>
      <c r="K6" s="748" t="s">
        <v>347</v>
      </c>
      <c r="L6" s="749"/>
      <c r="M6" s="750"/>
      <c r="N6" s="756" t="s">
        <v>96</v>
      </c>
      <c r="O6" s="757"/>
      <c r="P6" s="757"/>
      <c r="Q6" s="757"/>
      <c r="R6" s="758"/>
      <c r="S6" s="1425" t="s">
        <v>163</v>
      </c>
      <c r="T6" s="1426"/>
      <c r="U6" s="1427"/>
      <c r="V6" s="595"/>
      <c r="W6" s="596"/>
      <c r="X6" s="596"/>
      <c r="Y6" s="596"/>
      <c r="Z6" s="596"/>
      <c r="AA6" s="596"/>
      <c r="AB6" s="597"/>
      <c r="AC6" s="589"/>
      <c r="AD6" s="590"/>
      <c r="AE6" s="591"/>
    </row>
    <row r="7" spans="2:33" ht="15" customHeight="1">
      <c r="B7" s="512"/>
      <c r="C7" s="70">
        <v>3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3"/>
    </row>
    <row r="8" spans="2:33" ht="15" customHeight="1">
      <c r="B8" s="512"/>
      <c r="C8" s="70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"/>
    </row>
    <row r="9" spans="2:33" ht="15" customHeight="1">
      <c r="B9" s="512"/>
      <c r="C9" s="70">
        <v>5</v>
      </c>
      <c r="D9" s="1"/>
      <c r="E9" s="1"/>
      <c r="F9" s="1"/>
      <c r="G9" s="1"/>
      <c r="H9" s="1"/>
      <c r="I9" s="1"/>
      <c r="J9" s="1"/>
      <c r="K9" s="1"/>
      <c r="L9" s="1"/>
      <c r="M9" s="1"/>
      <c r="N9" s="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2"/>
    </row>
    <row r="10" spans="2:33" ht="15" customHeight="1">
      <c r="B10" s="512"/>
      <c r="C10" s="70">
        <v>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2"/>
    </row>
    <row r="11" spans="2:33" ht="15" customHeight="1">
      <c r="B11" s="512"/>
      <c r="C11" s="70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2"/>
    </row>
    <row r="12" spans="2:33" ht="15" customHeight="1">
      <c r="B12" s="512"/>
      <c r="C12" s="70">
        <v>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2"/>
    </row>
    <row r="13" spans="2:33" ht="15" customHeight="1">
      <c r="B13" s="512"/>
      <c r="C13" s="70">
        <v>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2"/>
    </row>
    <row r="14" spans="2:33" ht="15" customHeight="1">
      <c r="B14" s="512"/>
      <c r="C14" s="70">
        <v>10</v>
      </c>
      <c r="D14" s="1"/>
      <c r="E14" s="1"/>
      <c r="F14" s="1"/>
      <c r="G14" s="1"/>
      <c r="H14" s="694" t="str">
        <f>IF(X31="","",INT(X31*9.80665)/1000&amp;"[KN]")</f>
        <v>3.04[KN]</v>
      </c>
      <c r="I14" s="694"/>
      <c r="J14" s="694"/>
      <c r="K14" s="1"/>
      <c r="L14" s="1"/>
      <c r="M14" s="1"/>
      <c r="N14" s="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2"/>
    </row>
    <row r="15" spans="2:33" ht="15" customHeight="1">
      <c r="B15" s="512"/>
      <c r="C15" s="70">
        <v>11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2"/>
    </row>
    <row r="16" spans="2:33" ht="15" customHeight="1">
      <c r="B16" s="512"/>
      <c r="C16" s="70">
        <v>12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2"/>
    </row>
    <row r="17" spans="2:31" ht="15" customHeight="1">
      <c r="B17" s="512"/>
      <c r="C17" s="70">
        <v>13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2"/>
    </row>
    <row r="18" spans="2:31" ht="15" customHeight="1">
      <c r="B18" s="512"/>
      <c r="C18" s="70">
        <v>14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"/>
    </row>
    <row r="19" spans="2:31" ht="15" customHeight="1">
      <c r="B19" s="512"/>
      <c r="C19" s="70">
        <v>15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"/>
    </row>
    <row r="20" spans="2:31" ht="15" customHeight="1">
      <c r="B20" s="512"/>
      <c r="C20" s="70">
        <v>16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2"/>
    </row>
    <row r="21" spans="2:31" ht="15" customHeight="1">
      <c r="B21" s="512"/>
      <c r="C21" s="70">
        <v>17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2"/>
    </row>
    <row r="22" spans="2:31" ht="15" customHeight="1">
      <c r="B22" s="512"/>
      <c r="C22" s="70">
        <v>18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"/>
    </row>
    <row r="23" spans="2:31" ht="15" customHeight="1">
      <c r="B23" s="512"/>
      <c r="C23" s="70">
        <v>19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"/>
    </row>
    <row r="24" spans="2:31" ht="15" customHeight="1">
      <c r="B24" s="512"/>
      <c r="C24" s="70">
        <v>20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2"/>
    </row>
    <row r="25" spans="2:31" ht="15" customHeight="1">
      <c r="B25" s="512"/>
      <c r="C25" s="70">
        <v>21</v>
      </c>
      <c r="D25" s="89"/>
      <c r="E25" s="59" t="s">
        <v>45</v>
      </c>
      <c r="F25" s="35" t="s">
        <v>47</v>
      </c>
      <c r="G25" s="89"/>
      <c r="H25" s="89"/>
      <c r="I25" s="89"/>
      <c r="J25" s="89"/>
      <c r="K25" s="89"/>
      <c r="L25" s="89"/>
      <c r="M25" s="89"/>
      <c r="N25" s="9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2"/>
    </row>
    <row r="26" spans="2:31" ht="15" customHeight="1">
      <c r="B26" s="512"/>
      <c r="C26" s="70">
        <v>22</v>
      </c>
      <c r="D26" s="1"/>
      <c r="E26" s="59" t="s">
        <v>99</v>
      </c>
      <c r="F26" s="35" t="s">
        <v>64</v>
      </c>
      <c r="G26" s="35"/>
      <c r="H26" s="1"/>
      <c r="I26" s="1"/>
      <c r="J26" s="1"/>
      <c r="K26" s="1"/>
      <c r="L26" s="1"/>
      <c r="M26" s="1"/>
      <c r="N26" s="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"/>
    </row>
    <row r="27" spans="2:31" ht="15" customHeight="1">
      <c r="B27" s="512"/>
      <c r="C27" s="70">
        <v>23</v>
      </c>
      <c r="D27" s="1"/>
      <c r="E27" s="59" t="s">
        <v>46</v>
      </c>
      <c r="F27" s="35" t="s">
        <v>48</v>
      </c>
      <c r="G27" s="35"/>
      <c r="H27" s="1"/>
      <c r="I27" s="1"/>
      <c r="J27" s="1"/>
      <c r="K27" s="1"/>
      <c r="L27" s="1"/>
      <c r="M27" s="1"/>
      <c r="N27" s="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4"/>
    </row>
    <row r="28" spans="2:31" ht="15" customHeight="1">
      <c r="B28" s="512"/>
      <c r="C28" s="70">
        <v>24</v>
      </c>
      <c r="D28" s="1"/>
      <c r="E28" s="59" t="s">
        <v>85</v>
      </c>
      <c r="F28" s="35" t="s">
        <v>49</v>
      </c>
      <c r="G28" s="35"/>
      <c r="H28" s="1"/>
      <c r="I28" s="1"/>
      <c r="J28" s="1"/>
      <c r="K28" s="1"/>
      <c r="L28" s="1"/>
      <c r="M28" s="1"/>
      <c r="N28" s="5"/>
      <c r="O28" s="614" t="s">
        <v>59</v>
      </c>
      <c r="P28" s="615"/>
      <c r="Q28" s="615"/>
      <c r="R28" s="615"/>
      <c r="S28" s="615"/>
      <c r="T28" s="615"/>
      <c r="U28" s="615"/>
      <c r="V28" s="615"/>
      <c r="W28" s="616"/>
      <c r="X28" s="740" t="s">
        <v>64</v>
      </c>
      <c r="Y28" s="644"/>
      <c r="Z28" s="643" t="s">
        <v>164</v>
      </c>
      <c r="AA28" s="644"/>
      <c r="AB28" s="643" t="s">
        <v>56</v>
      </c>
      <c r="AC28" s="648"/>
      <c r="AD28" s="648"/>
      <c r="AE28" s="649"/>
    </row>
    <row r="29" spans="2:31" ht="15" customHeight="1">
      <c r="B29" s="512"/>
      <c r="C29" s="70">
        <v>25</v>
      </c>
      <c r="D29" s="1"/>
      <c r="E29" s="60" t="s">
        <v>86</v>
      </c>
      <c r="F29" s="34" t="s">
        <v>52</v>
      </c>
      <c r="G29" s="35"/>
      <c r="H29" s="1"/>
      <c r="I29" s="1"/>
      <c r="J29" s="1"/>
      <c r="K29" s="1"/>
      <c r="L29" s="1"/>
      <c r="M29" s="1"/>
      <c r="N29" s="5"/>
      <c r="O29" s="617"/>
      <c r="P29" s="618"/>
      <c r="Q29" s="618"/>
      <c r="R29" s="618"/>
      <c r="S29" s="618"/>
      <c r="T29" s="618"/>
      <c r="U29" s="618"/>
      <c r="V29" s="618"/>
      <c r="W29" s="619"/>
      <c r="X29" s="645"/>
      <c r="Y29" s="646"/>
      <c r="Z29" s="645"/>
      <c r="AA29" s="646"/>
      <c r="AB29" s="645"/>
      <c r="AC29" s="650"/>
      <c r="AD29" s="650"/>
      <c r="AE29" s="651"/>
    </row>
    <row r="30" spans="2:31" ht="15" customHeight="1">
      <c r="B30" s="512"/>
      <c r="C30" s="70">
        <v>26</v>
      </c>
      <c r="D30" s="1"/>
      <c r="E30" s="40"/>
      <c r="F30" s="39" t="s">
        <v>53</v>
      </c>
      <c r="G30" s="34"/>
      <c r="H30" s="1"/>
      <c r="I30" s="1"/>
      <c r="J30" s="1"/>
      <c r="K30" s="1"/>
      <c r="L30" s="1"/>
      <c r="M30" s="1"/>
      <c r="N30" s="5"/>
      <c r="O30" s="737" t="s">
        <v>58</v>
      </c>
      <c r="P30" s="738"/>
      <c r="Q30" s="738"/>
      <c r="R30" s="738"/>
      <c r="S30" s="739" t="s">
        <v>61</v>
      </c>
      <c r="T30" s="738"/>
      <c r="U30" s="738"/>
      <c r="V30" s="612" t="s">
        <v>60</v>
      </c>
      <c r="W30" s="613"/>
      <c r="X30" s="612" t="s">
        <v>81</v>
      </c>
      <c r="Y30" s="613"/>
      <c r="Z30" s="612" t="s">
        <v>57</v>
      </c>
      <c r="AA30" s="647"/>
      <c r="AB30" s="741" t="s">
        <v>79</v>
      </c>
      <c r="AC30" s="742"/>
      <c r="AD30" s="641" t="s">
        <v>80</v>
      </c>
      <c r="AE30" s="642"/>
    </row>
    <row r="31" spans="2:31" ht="15" customHeight="1">
      <c r="B31" s="512"/>
      <c r="C31" s="70">
        <v>27</v>
      </c>
      <c r="D31" s="1"/>
      <c r="E31" s="59" t="s">
        <v>51</v>
      </c>
      <c r="F31" s="35" t="s">
        <v>50</v>
      </c>
      <c r="G31" s="39"/>
      <c r="H31" s="1"/>
      <c r="I31" s="1"/>
      <c r="J31" s="1"/>
      <c r="K31" s="1"/>
      <c r="L31" s="1"/>
      <c r="M31" s="1"/>
      <c r="N31" s="5"/>
      <c r="O31" s="568">
        <v>700</v>
      </c>
      <c r="P31" s="567"/>
      <c r="Q31" s="569" t="str">
        <f>IF(O31="","","[mm]")</f>
        <v>[mm]</v>
      </c>
      <c r="R31" s="570"/>
      <c r="S31" s="566">
        <v>450</v>
      </c>
      <c r="T31" s="567"/>
      <c r="U31" s="44" t="str">
        <f>IF(S31="","","[mm]")</f>
        <v>[mm]</v>
      </c>
      <c r="V31" s="69">
        <v>1700</v>
      </c>
      <c r="W31" s="44" t="str">
        <f>IF(V31="","","[mm]")</f>
        <v>[mm]</v>
      </c>
      <c r="X31" s="69">
        <v>310</v>
      </c>
      <c r="Y31" s="44" t="str">
        <f>IF(X31="","","[Kg]")</f>
        <v>[Kg]</v>
      </c>
      <c r="Z31" s="69">
        <v>1000</v>
      </c>
      <c r="AA31" s="44" t="str">
        <f>IF(Z31="","","[mm]")</f>
        <v>[mm]</v>
      </c>
      <c r="AB31" s="69">
        <v>325</v>
      </c>
      <c r="AC31" s="44" t="str">
        <f>IF(AB31="","","[mm]")</f>
        <v>[mm]</v>
      </c>
      <c r="AD31" s="69">
        <v>200</v>
      </c>
      <c r="AE31" s="45" t="str">
        <f>IF(AD31="","","[mm]")</f>
        <v>[mm]</v>
      </c>
    </row>
    <row r="32" spans="2:31" ht="15" customHeight="1">
      <c r="B32" s="512"/>
      <c r="C32" s="70">
        <v>28</v>
      </c>
      <c r="D32" s="1"/>
      <c r="E32" s="60" t="s">
        <v>87</v>
      </c>
      <c r="F32" s="34" t="s">
        <v>54</v>
      </c>
      <c r="G32" s="35"/>
      <c r="H32" s="1"/>
      <c r="I32" s="1"/>
      <c r="J32" s="1"/>
      <c r="K32" s="1"/>
      <c r="L32" s="1"/>
      <c r="M32" s="1"/>
      <c r="N32" s="5"/>
      <c r="O32" s="571" t="s">
        <v>91</v>
      </c>
      <c r="P32" s="572"/>
      <c r="Q32" s="572"/>
      <c r="R32" s="572"/>
      <c r="S32" s="572"/>
      <c r="T32" s="572"/>
      <c r="U32" s="572"/>
      <c r="V32" s="572"/>
      <c r="W32" s="572"/>
      <c r="X32" s="664" t="s">
        <v>88</v>
      </c>
      <c r="Y32" s="572"/>
      <c r="Z32" s="572"/>
      <c r="AA32" s="572"/>
      <c r="AB32" s="572"/>
      <c r="AC32" s="665"/>
      <c r="AD32" s="662" t="s">
        <v>62</v>
      </c>
      <c r="AE32" s="663"/>
    </row>
    <row r="33" spans="2:31" ht="15" customHeight="1">
      <c r="B33" s="512"/>
      <c r="C33" s="70">
        <v>29</v>
      </c>
      <c r="D33" s="1"/>
      <c r="E33" s="1"/>
      <c r="F33" s="39" t="s">
        <v>55</v>
      </c>
      <c r="G33" s="34"/>
      <c r="H33" s="1"/>
      <c r="I33" s="1"/>
      <c r="J33" s="1"/>
      <c r="K33" s="1"/>
      <c r="L33" s="3"/>
      <c r="M33" s="1"/>
      <c r="N33" s="5"/>
      <c r="O33" s="576" t="s">
        <v>92</v>
      </c>
      <c r="P33" s="577"/>
      <c r="Q33" s="577"/>
      <c r="R33" s="577"/>
      <c r="S33" s="577"/>
      <c r="T33" s="577"/>
      <c r="U33" s="610" t="s">
        <v>93</v>
      </c>
      <c r="V33" s="577"/>
      <c r="W33" s="656"/>
      <c r="X33" s="610" t="s">
        <v>89</v>
      </c>
      <c r="Y33" s="611"/>
      <c r="Z33" s="611"/>
      <c r="AA33" s="610" t="s">
        <v>90</v>
      </c>
      <c r="AB33" s="611"/>
      <c r="AC33" s="611"/>
      <c r="AD33" s="660" t="s">
        <v>63</v>
      </c>
      <c r="AE33" s="661"/>
    </row>
    <row r="34" spans="2:31" ht="15" customHeight="1">
      <c r="B34" s="512"/>
      <c r="C34" s="70">
        <v>30</v>
      </c>
      <c r="D34" s="1"/>
      <c r="E34" s="81"/>
      <c r="F34" s="82"/>
      <c r="G34" s="508"/>
      <c r="H34" s="1"/>
      <c r="I34" s="1"/>
      <c r="J34" s="508"/>
      <c r="K34" s="509" t="s">
        <v>344</v>
      </c>
      <c r="L34" s="510">
        <v>1.5</v>
      </c>
      <c r="M34" s="1"/>
      <c r="N34" s="5"/>
      <c r="O34" s="564">
        <v>650</v>
      </c>
      <c r="P34" s="565"/>
      <c r="Q34" s="565"/>
      <c r="R34" s="565"/>
      <c r="S34" s="574" t="str">
        <f>IF(O34="","","[mm]")</f>
        <v>[mm]</v>
      </c>
      <c r="T34" s="575"/>
      <c r="U34" s="573">
        <v>400</v>
      </c>
      <c r="V34" s="565"/>
      <c r="W34" s="61" t="str">
        <f>IF(U34="","","[mm]")</f>
        <v>[mm]</v>
      </c>
      <c r="X34" s="668">
        <v>2</v>
      </c>
      <c r="Y34" s="669"/>
      <c r="Z34" s="670"/>
      <c r="AA34" s="668">
        <v>2</v>
      </c>
      <c r="AB34" s="669"/>
      <c r="AC34" s="670"/>
      <c r="AD34" s="666">
        <f>IF(OR(X34="",AA34=""),"",X34*AA34)</f>
        <v>4</v>
      </c>
      <c r="AE34" s="667"/>
    </row>
    <row r="35" spans="2:31" ht="15" customHeight="1">
      <c r="B35" s="512"/>
      <c r="C35" s="70">
        <v>31</v>
      </c>
      <c r="D35" s="81"/>
      <c r="E35" s="81"/>
      <c r="F35" s="82"/>
      <c r="G35" s="82"/>
      <c r="H35" s="81"/>
      <c r="I35" s="81"/>
      <c r="J35" s="81"/>
      <c r="K35" s="509" t="s">
        <v>345</v>
      </c>
      <c r="L35" s="510">
        <v>1</v>
      </c>
      <c r="M35" s="81"/>
      <c r="N35" s="90"/>
      <c r="O35" s="83"/>
      <c r="P35" s="83"/>
      <c r="Q35" s="83"/>
      <c r="R35" s="83"/>
      <c r="S35" s="84"/>
      <c r="T35" s="84"/>
      <c r="U35" s="83"/>
      <c r="V35" s="83"/>
      <c r="W35" s="84"/>
      <c r="X35" s="85"/>
      <c r="Y35" s="85"/>
      <c r="Z35" s="85"/>
      <c r="AA35" s="85"/>
      <c r="AB35" s="85"/>
      <c r="AC35" s="85"/>
      <c r="AD35" s="86"/>
      <c r="AE35" s="87"/>
    </row>
    <row r="36" spans="2:31" ht="15" customHeight="1" thickBot="1">
      <c r="B36" s="512"/>
      <c r="C36" s="70">
        <v>32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8"/>
    </row>
    <row r="37" spans="2:31" ht="15" customHeight="1">
      <c r="B37" s="512"/>
      <c r="C37" s="70">
        <v>33</v>
      </c>
      <c r="D37" s="562" t="s">
        <v>33</v>
      </c>
      <c r="E37" s="562"/>
      <c r="F37" s="562"/>
      <c r="G37" s="562"/>
      <c r="H37" s="562"/>
      <c r="I37" s="563"/>
      <c r="J37" s="578" t="s">
        <v>13</v>
      </c>
      <c r="K37" s="561" t="s">
        <v>10</v>
      </c>
      <c r="L37" s="562"/>
      <c r="M37" s="562"/>
      <c r="N37" s="563"/>
      <c r="O37" s="561" t="s">
        <v>11</v>
      </c>
      <c r="P37" s="562"/>
      <c r="Q37" s="562"/>
      <c r="R37" s="562"/>
      <c r="S37" s="562"/>
      <c r="T37" s="562"/>
      <c r="U37" s="563"/>
      <c r="V37" s="657" t="s">
        <v>12</v>
      </c>
      <c r="W37" s="658"/>
      <c r="X37" s="658"/>
      <c r="Y37" s="658"/>
      <c r="Z37" s="658"/>
      <c r="AA37" s="658"/>
      <c r="AB37" s="658"/>
      <c r="AC37" s="658"/>
      <c r="AD37" s="658"/>
      <c r="AE37" s="659"/>
    </row>
    <row r="38" spans="2:31" ht="15" customHeight="1">
      <c r="B38" s="512"/>
      <c r="C38" s="70">
        <v>34</v>
      </c>
      <c r="D38" s="20"/>
      <c r="E38" s="20"/>
      <c r="F38" s="580" t="s">
        <v>14</v>
      </c>
      <c r="G38" s="553" t="s">
        <v>15</v>
      </c>
      <c r="H38" s="554"/>
      <c r="I38" s="581" t="s">
        <v>16</v>
      </c>
      <c r="J38" s="579"/>
      <c r="K38" s="686" t="s">
        <v>20</v>
      </c>
      <c r="L38" s="687"/>
      <c r="M38" s="716" t="s">
        <v>21</v>
      </c>
      <c r="N38" s="717"/>
      <c r="O38" s="652" t="s">
        <v>22</v>
      </c>
      <c r="P38" s="639"/>
      <c r="Q38" s="639"/>
      <c r="R38" s="653"/>
      <c r="S38" s="638" t="s">
        <v>30</v>
      </c>
      <c r="T38" s="639"/>
      <c r="U38" s="640"/>
      <c r="V38" s="676" t="s">
        <v>34</v>
      </c>
      <c r="W38" s="674"/>
      <c r="X38" s="673" t="s">
        <v>35</v>
      </c>
      <c r="Y38" s="674"/>
      <c r="Z38" s="629" t="s">
        <v>358</v>
      </c>
      <c r="AA38" s="630"/>
      <c r="AB38" s="633" t="s">
        <v>37</v>
      </c>
      <c r="AC38" s="598"/>
      <c r="AD38" s="598" t="s">
        <v>38</v>
      </c>
      <c r="AE38" s="599"/>
    </row>
    <row r="39" spans="2:31" ht="7.5" customHeight="1">
      <c r="B39" s="512"/>
      <c r="C39" s="532">
        <v>35</v>
      </c>
      <c r="D39" s="20"/>
      <c r="E39" s="20"/>
      <c r="F39" s="580"/>
      <c r="G39" s="555"/>
      <c r="H39" s="556"/>
      <c r="I39" s="555"/>
      <c r="J39" s="684">
        <v>1</v>
      </c>
      <c r="K39" s="688"/>
      <c r="L39" s="689"/>
      <c r="M39" s="718"/>
      <c r="N39" s="719"/>
      <c r="O39" s="722" t="s">
        <v>28</v>
      </c>
      <c r="P39" s="723"/>
      <c r="Q39" s="723"/>
      <c r="R39" s="724"/>
      <c r="S39" s="728" t="s">
        <v>29</v>
      </c>
      <c r="T39" s="723"/>
      <c r="U39" s="729"/>
      <c r="V39" s="677"/>
      <c r="W39" s="678"/>
      <c r="X39" s="631"/>
      <c r="Y39" s="675"/>
      <c r="Z39" s="631"/>
      <c r="AA39" s="632"/>
      <c r="AB39" s="634"/>
      <c r="AC39" s="600"/>
      <c r="AD39" s="600"/>
      <c r="AE39" s="601"/>
    </row>
    <row r="40" spans="2:31" ht="8.25" customHeight="1">
      <c r="B40" s="512"/>
      <c r="C40" s="533"/>
      <c r="D40" s="20"/>
      <c r="E40" s="20"/>
      <c r="F40" s="37"/>
      <c r="G40" s="692"/>
      <c r="H40" s="693"/>
      <c r="I40" s="38"/>
      <c r="J40" s="685"/>
      <c r="K40" s="690"/>
      <c r="L40" s="691"/>
      <c r="M40" s="720"/>
      <c r="N40" s="721"/>
      <c r="O40" s="725"/>
      <c r="P40" s="726"/>
      <c r="Q40" s="726"/>
      <c r="R40" s="727"/>
      <c r="S40" s="730"/>
      <c r="T40" s="726"/>
      <c r="U40" s="731"/>
      <c r="V40" s="679" t="s">
        <v>357</v>
      </c>
      <c r="W40" s="680"/>
      <c r="X40" s="671" t="s">
        <v>39</v>
      </c>
      <c r="Y40" s="654">
        <v>12</v>
      </c>
      <c r="Z40" s="606">
        <f>IF(Y40="","",0.0073*3.141592654*(Y40^2)/4)</f>
        <v>0.82561054947119994</v>
      </c>
      <c r="AA40" s="608" t="s">
        <v>67</v>
      </c>
      <c r="AB40" s="634"/>
      <c r="AC40" s="600"/>
      <c r="AD40" s="600"/>
      <c r="AE40" s="601"/>
    </row>
    <row r="41" spans="2:31" ht="7.5" customHeight="1">
      <c r="B41" s="512"/>
      <c r="C41" s="532">
        <v>36</v>
      </c>
      <c r="D41" s="683" t="s">
        <v>17</v>
      </c>
      <c r="E41" s="544"/>
      <c r="F41" s="547">
        <v>2</v>
      </c>
      <c r="G41" s="557">
        <v>1.5</v>
      </c>
      <c r="H41" s="558"/>
      <c r="I41" s="732">
        <v>1</v>
      </c>
      <c r="J41" s="549">
        <v>0.9</v>
      </c>
      <c r="K41" s="29"/>
      <c r="L41" s="28"/>
      <c r="M41" s="26"/>
      <c r="N41" s="25"/>
      <c r="O41" s="23"/>
      <c r="P41" s="24"/>
      <c r="Q41" s="24"/>
      <c r="R41" s="27"/>
      <c r="S41" s="26"/>
      <c r="T41" s="24"/>
      <c r="U41" s="25"/>
      <c r="V41" s="681"/>
      <c r="W41" s="682"/>
      <c r="X41" s="672"/>
      <c r="Y41" s="655"/>
      <c r="Z41" s="607"/>
      <c r="AA41" s="609"/>
      <c r="AB41" s="634"/>
      <c r="AC41" s="600"/>
      <c r="AD41" s="600"/>
      <c r="AE41" s="601"/>
    </row>
    <row r="42" spans="2:31" ht="7.5" customHeight="1">
      <c r="B42" s="512"/>
      <c r="C42" s="533"/>
      <c r="D42" s="545" t="s">
        <v>19</v>
      </c>
      <c r="E42" s="546"/>
      <c r="F42" s="548"/>
      <c r="G42" s="559"/>
      <c r="H42" s="560"/>
      <c r="I42" s="733"/>
      <c r="J42" s="550"/>
      <c r="K42" s="539" t="s">
        <v>44</v>
      </c>
      <c r="L42" s="538">
        <f>IF(L34="","",L34*L35)</f>
        <v>1.5</v>
      </c>
      <c r="M42" s="636" t="s">
        <v>100</v>
      </c>
      <c r="N42" s="736">
        <f>IF(L42="","",L42/2)</f>
        <v>0.75</v>
      </c>
      <c r="O42" s="539" t="s">
        <v>31</v>
      </c>
      <c r="P42" s="621" t="str">
        <f>IF(X31="","","="&amp;L42*X31)</f>
        <v>=465</v>
      </c>
      <c r="Q42" s="621"/>
      <c r="R42" s="637"/>
      <c r="S42" s="636" t="s">
        <v>32</v>
      </c>
      <c r="T42" s="621" t="str">
        <f>IF(X31="","","="&amp;N42*X31)</f>
        <v>=232.5</v>
      </c>
      <c r="U42" s="622"/>
      <c r="V42" s="707" t="s">
        <v>41</v>
      </c>
      <c r="W42" s="708"/>
      <c r="X42" s="708"/>
      <c r="Y42" s="709"/>
      <c r="Z42" s="713">
        <f>IF(Y40="","",920*Y40/12)</f>
        <v>920</v>
      </c>
      <c r="AA42" s="604" t="s">
        <v>42</v>
      </c>
      <c r="AB42" s="634"/>
      <c r="AC42" s="600"/>
      <c r="AD42" s="600"/>
      <c r="AE42" s="601"/>
    </row>
    <row r="43" spans="2:31" ht="7.5" customHeight="1">
      <c r="B43" s="512"/>
      <c r="C43" s="532">
        <v>37</v>
      </c>
      <c r="D43" s="543" t="s">
        <v>26</v>
      </c>
      <c r="E43" s="544"/>
      <c r="F43" s="547">
        <v>1.5</v>
      </c>
      <c r="G43" s="557">
        <v>1</v>
      </c>
      <c r="H43" s="558"/>
      <c r="I43" s="557">
        <v>0.6</v>
      </c>
      <c r="J43" s="549">
        <v>0.8</v>
      </c>
      <c r="K43" s="540"/>
      <c r="L43" s="538"/>
      <c r="M43" s="735"/>
      <c r="N43" s="736"/>
      <c r="O43" s="539"/>
      <c r="P43" s="621"/>
      <c r="Q43" s="621"/>
      <c r="R43" s="637"/>
      <c r="S43" s="636"/>
      <c r="T43" s="621"/>
      <c r="U43" s="622"/>
      <c r="V43" s="710"/>
      <c r="W43" s="711"/>
      <c r="X43" s="711"/>
      <c r="Y43" s="712"/>
      <c r="Z43" s="714"/>
      <c r="AA43" s="605"/>
      <c r="AB43" s="635"/>
      <c r="AC43" s="602"/>
      <c r="AD43" s="602"/>
      <c r="AE43" s="603"/>
    </row>
    <row r="44" spans="2:31" ht="7.5" customHeight="1">
      <c r="B44" s="512"/>
      <c r="C44" s="533"/>
      <c r="D44" s="545"/>
      <c r="E44" s="546"/>
      <c r="F44" s="548"/>
      <c r="G44" s="559"/>
      <c r="H44" s="560"/>
      <c r="I44" s="559"/>
      <c r="J44" s="550"/>
      <c r="K44" s="534" t="s">
        <v>43</v>
      </c>
      <c r="L44" s="535"/>
      <c r="M44" s="526" t="s">
        <v>27</v>
      </c>
      <c r="N44" s="527"/>
      <c r="O44" s="734" t="s">
        <v>83</v>
      </c>
      <c r="P44" s="627"/>
      <c r="Q44" s="627"/>
      <c r="R44" s="535"/>
      <c r="S44" s="526" t="s">
        <v>84</v>
      </c>
      <c r="T44" s="627"/>
      <c r="U44" s="527"/>
      <c r="V44" s="701" t="s">
        <v>40</v>
      </c>
      <c r="W44" s="702"/>
      <c r="X44" s="702"/>
      <c r="Y44" s="702"/>
      <c r="Z44" s="702"/>
      <c r="AA44" s="703"/>
      <c r="AB44" s="625">
        <v>1800</v>
      </c>
      <c r="AC44" s="623" t="s">
        <v>36</v>
      </c>
      <c r="AD44" s="699">
        <v>1350</v>
      </c>
      <c r="AE44" s="697" t="s">
        <v>36</v>
      </c>
    </row>
    <row r="45" spans="2:31" ht="15" customHeight="1">
      <c r="B45" s="512"/>
      <c r="C45" s="70">
        <v>38</v>
      </c>
      <c r="D45" s="541" t="s">
        <v>18</v>
      </c>
      <c r="E45" s="542"/>
      <c r="F45" s="21">
        <v>1</v>
      </c>
      <c r="G45" s="582">
        <v>0.6</v>
      </c>
      <c r="H45" s="583"/>
      <c r="I45" s="22">
        <v>0.4</v>
      </c>
      <c r="J45" s="36">
        <v>0.7</v>
      </c>
      <c r="K45" s="536"/>
      <c r="L45" s="537"/>
      <c r="M45" s="528"/>
      <c r="N45" s="529"/>
      <c r="O45" s="536"/>
      <c r="P45" s="628"/>
      <c r="Q45" s="628"/>
      <c r="R45" s="537"/>
      <c r="S45" s="528"/>
      <c r="T45" s="628"/>
      <c r="U45" s="529"/>
      <c r="V45" s="704"/>
      <c r="W45" s="705"/>
      <c r="X45" s="705"/>
      <c r="Y45" s="705"/>
      <c r="Z45" s="705"/>
      <c r="AA45" s="706"/>
      <c r="AB45" s="626"/>
      <c r="AC45" s="624"/>
      <c r="AD45" s="700"/>
      <c r="AE45" s="698"/>
    </row>
    <row r="46" spans="2:31" ht="15" customHeight="1" thickBot="1">
      <c r="B46" s="512"/>
      <c r="C46" s="70">
        <v>39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8"/>
    </row>
    <row r="47" spans="2:31" ht="15" customHeight="1">
      <c r="B47" s="512"/>
      <c r="C47" s="70">
        <v>40</v>
      </c>
      <c r="D47" s="514" t="s">
        <v>6</v>
      </c>
      <c r="E47" s="515"/>
      <c r="F47" s="515"/>
      <c r="G47" s="515"/>
      <c r="H47" s="515"/>
      <c r="I47" s="515"/>
      <c r="J47" s="515"/>
      <c r="K47" s="515"/>
      <c r="L47" s="516"/>
      <c r="M47" s="517" t="s">
        <v>7</v>
      </c>
      <c r="N47" s="515"/>
      <c r="O47" s="515"/>
      <c r="P47" s="515"/>
      <c r="Q47" s="515"/>
      <c r="R47" s="515"/>
      <c r="S47" s="515"/>
      <c r="T47" s="515"/>
      <c r="U47" s="515"/>
      <c r="V47" s="515"/>
      <c r="W47" s="516"/>
      <c r="X47" s="517" t="s">
        <v>107</v>
      </c>
      <c r="Y47" s="515"/>
      <c r="Z47" s="515"/>
      <c r="AA47" s="515"/>
      <c r="AB47" s="515"/>
      <c r="AC47" s="515"/>
      <c r="AD47" s="515"/>
      <c r="AE47" s="518"/>
    </row>
    <row r="48" spans="2:31" ht="15" customHeight="1">
      <c r="B48" s="512"/>
      <c r="C48" s="70">
        <v>41</v>
      </c>
      <c r="D48" s="11" t="s">
        <v>5</v>
      </c>
      <c r="E48" s="93" t="s">
        <v>82</v>
      </c>
      <c r="F48" s="93"/>
      <c r="G48" s="93"/>
      <c r="H48" s="94"/>
      <c r="I48" s="94"/>
      <c r="J48" s="94"/>
      <c r="K48" s="10"/>
      <c r="L48" s="11"/>
      <c r="M48" s="16" t="s">
        <v>5</v>
      </c>
      <c r="N48" s="12"/>
      <c r="O48" s="49" t="s">
        <v>65</v>
      </c>
      <c r="P48" s="32"/>
      <c r="Q48" s="32"/>
      <c r="R48" s="620">
        <f>IF(L42="","",INT(F52*10+1)/10)</f>
        <v>0.1</v>
      </c>
      <c r="S48" s="620"/>
      <c r="T48" s="620"/>
      <c r="U48" s="620"/>
      <c r="V48" s="11"/>
      <c r="W48" s="13"/>
      <c r="X48" s="16" t="s">
        <v>5</v>
      </c>
      <c r="Y48" s="12"/>
      <c r="Z48" s="49" t="s">
        <v>31</v>
      </c>
      <c r="AA48" s="6"/>
      <c r="AB48" s="620">
        <f>IF(X31="","",L42*X31)</f>
        <v>465</v>
      </c>
      <c r="AC48" s="620"/>
      <c r="AD48" s="11"/>
      <c r="AE48" s="14"/>
    </row>
    <row r="49" spans="2:31" ht="15" customHeight="1">
      <c r="B49" s="512"/>
      <c r="C49" s="70">
        <v>42</v>
      </c>
      <c r="D49" s="6"/>
      <c r="E49" s="11"/>
      <c r="F49" s="91"/>
      <c r="G49" s="91"/>
      <c r="H49" s="92" t="s">
        <v>68</v>
      </c>
      <c r="I49" s="11"/>
      <c r="J49" s="11"/>
      <c r="K49" s="11"/>
      <c r="L49" s="6"/>
      <c r="M49" s="7"/>
      <c r="N49" s="11"/>
      <c r="O49" s="48" t="s">
        <v>66</v>
      </c>
      <c r="P49" s="33"/>
      <c r="Q49" s="33"/>
      <c r="R49" s="531">
        <f>IF(Z40="","",Z40)</f>
        <v>0.82561054947119994</v>
      </c>
      <c r="S49" s="531"/>
      <c r="T49" s="531"/>
      <c r="U49" s="531"/>
      <c r="V49" s="6"/>
      <c r="W49" s="8"/>
      <c r="X49" s="7"/>
      <c r="Y49" s="11"/>
      <c r="Z49" s="51" t="s">
        <v>69</v>
      </c>
      <c r="AA49" s="6"/>
      <c r="AB49" s="531" t="str">
        <f>IF(X31="","",AD34&amp;"×"&amp;Z40)</f>
        <v>4×0.8256105494712</v>
      </c>
      <c r="AC49" s="531"/>
      <c r="AD49" s="6"/>
      <c r="AE49" s="9"/>
    </row>
    <row r="50" spans="2:31" ht="15" customHeight="1">
      <c r="B50" s="512"/>
      <c r="C50" s="70">
        <v>43</v>
      </c>
      <c r="D50" s="6"/>
      <c r="E50" s="52" t="str">
        <f>IF(L42="","",L42*X31&amp;"×")</f>
        <v>465×</v>
      </c>
      <c r="F50" s="511" t="str">
        <f>IF(Z31="","",Z31&amp;"－(")</f>
        <v>1000－(</v>
      </c>
      <c r="G50" s="511"/>
      <c r="H50" s="511" t="str">
        <f>IF(X31="","",X31&amp;"－")</f>
        <v>310－</v>
      </c>
      <c r="I50" s="511"/>
      <c r="J50" s="53" t="str">
        <f>IF(N42="","",N42*X31&amp;")")</f>
        <v>232.5)</v>
      </c>
      <c r="K50" s="54" t="str">
        <f>IF(AD31="","","×"&amp;AD31)</f>
        <v>×200</v>
      </c>
      <c r="L50" s="55"/>
      <c r="M50" s="6"/>
      <c r="N50" s="6"/>
      <c r="O50" s="696">
        <f>IF(R48="","",INT(E52*10)/10/Z40)</f>
        <v>680.46611124316485</v>
      </c>
      <c r="P50" s="696"/>
      <c r="Q50" s="696"/>
      <c r="R50" s="696"/>
      <c r="S50" s="695" t="str">
        <f>IF(O50="","",INT(O50*9.80665)/1000&amp;"［KN］")</f>
        <v>6.673［KN］</v>
      </c>
      <c r="T50" s="695"/>
      <c r="U50" s="695"/>
      <c r="V50" s="695"/>
      <c r="W50" s="8"/>
      <c r="X50" s="6"/>
      <c r="Y50" s="6"/>
      <c r="Z50" s="694">
        <f>IF(AB48="","",INT(10*X31/AD34/Z40)/10)</f>
        <v>93.8</v>
      </c>
      <c r="AA50" s="694"/>
      <c r="AB50" s="715" t="str">
        <f>IF(Z50="","",INT(Z50*9.80665)/1000&amp;"［KN］")</f>
        <v>0.919［KN］</v>
      </c>
      <c r="AC50" s="715"/>
      <c r="AD50" s="715"/>
      <c r="AE50" s="9"/>
    </row>
    <row r="51" spans="2:31" ht="15" customHeight="1">
      <c r="B51" s="512"/>
      <c r="C51" s="70">
        <v>44</v>
      </c>
      <c r="D51" s="6"/>
      <c r="E51" s="10"/>
      <c r="F51" s="10"/>
      <c r="G51" s="10"/>
      <c r="H51" s="46" t="str">
        <f>IF(U34="","",U34&amp;"×"&amp;X34)</f>
        <v>400×2</v>
      </c>
      <c r="I51" s="10"/>
      <c r="J51" s="10"/>
      <c r="K51" s="10"/>
      <c r="L51" s="8"/>
      <c r="M51" s="6"/>
      <c r="N51" s="6"/>
      <c r="O51" s="6"/>
      <c r="P51" s="6"/>
      <c r="Q51" s="6"/>
      <c r="R51" s="6"/>
      <c r="S51" s="6"/>
      <c r="T51" s="6"/>
      <c r="U51" s="6"/>
      <c r="V51" s="6"/>
      <c r="W51" s="8"/>
      <c r="X51" s="6"/>
      <c r="Y51" s="6"/>
      <c r="Z51" s="6"/>
      <c r="AA51" s="6"/>
      <c r="AB51" s="6"/>
      <c r="AC51" s="6"/>
      <c r="AD51" s="6"/>
      <c r="AE51" s="9"/>
    </row>
    <row r="52" spans="2:31" ht="15" customHeight="1">
      <c r="B52" s="512"/>
      <c r="C52" s="70">
        <v>45</v>
      </c>
      <c r="D52" s="6"/>
      <c r="E52" s="551">
        <f>IF(L42="","",(L42*X31*Z31-(X31-N42*X31)*AD31)/(U34*X34))</f>
        <v>561.875</v>
      </c>
      <c r="F52" s="552"/>
      <c r="G52" s="98"/>
      <c r="H52" s="98"/>
      <c r="I52" s="584" t="str">
        <f>IF(F52="","",INT(F52*9.80665)/1000&amp;"［KN］")</f>
        <v/>
      </c>
      <c r="J52" s="584"/>
      <c r="K52" s="584"/>
      <c r="L52" s="8"/>
      <c r="M52" s="6"/>
      <c r="N52" s="6"/>
      <c r="O52" s="6"/>
      <c r="P52" s="6"/>
      <c r="Q52" s="6"/>
      <c r="R52" s="6"/>
      <c r="S52" s="6"/>
      <c r="T52" s="6"/>
      <c r="U52" s="6"/>
      <c r="V52" s="6"/>
      <c r="W52" s="8"/>
      <c r="X52" s="6"/>
      <c r="Y52" s="6"/>
      <c r="Z52" s="6"/>
      <c r="AA52" s="6"/>
      <c r="AB52" s="6"/>
      <c r="AC52" s="6"/>
      <c r="AD52" s="6"/>
      <c r="AE52" s="9"/>
    </row>
    <row r="53" spans="2:31" ht="15" customHeight="1">
      <c r="B53" s="512"/>
      <c r="C53" s="70">
        <v>46</v>
      </c>
      <c r="D53" s="15"/>
      <c r="E53" s="6"/>
      <c r="F53" s="6"/>
      <c r="G53" s="6"/>
      <c r="H53" s="6"/>
      <c r="I53" s="6"/>
      <c r="J53" s="6"/>
      <c r="K53" s="6"/>
      <c r="L53" s="8"/>
      <c r="M53" s="15"/>
      <c r="N53" s="6"/>
      <c r="O53" s="6"/>
      <c r="P53" s="6"/>
      <c r="Q53" s="6"/>
      <c r="R53" s="6"/>
      <c r="S53" s="6"/>
      <c r="T53" s="6"/>
      <c r="U53" s="6"/>
      <c r="V53" s="6"/>
      <c r="W53" s="8"/>
      <c r="X53" s="15"/>
      <c r="Y53" s="6"/>
      <c r="Z53" s="6"/>
      <c r="AA53" s="6"/>
      <c r="AB53" s="6"/>
      <c r="AC53" s="6"/>
      <c r="AD53" s="6"/>
      <c r="AE53" s="9"/>
    </row>
    <row r="54" spans="2:31" ht="15" customHeight="1">
      <c r="B54" s="512"/>
      <c r="C54" s="70">
        <v>47</v>
      </c>
      <c r="D54" s="15" t="s">
        <v>8</v>
      </c>
      <c r="E54" s="6"/>
      <c r="F54" s="17" t="s">
        <v>73</v>
      </c>
      <c r="G54" s="17" t="str">
        <f>IF(E52="","",IF(FE5452&gt;Z42,INT(E52*10)/10&amp;"＞Ta:"&amp;Z42,INT(E52*10)/10&amp;"≦Ta:"&amp;Z42))</f>
        <v>561.8≦Ta:920</v>
      </c>
      <c r="H54" s="6"/>
      <c r="I54" s="6"/>
      <c r="J54" s="6"/>
      <c r="K54" s="6"/>
      <c r="L54" s="8"/>
      <c r="M54" s="15" t="s">
        <v>8</v>
      </c>
      <c r="N54" s="6"/>
      <c r="O54" s="18" t="s">
        <v>75</v>
      </c>
      <c r="P54" s="18"/>
      <c r="Q54" s="95" t="str">
        <f>IF(O50="","",IF(O50&gt;AB44,INT(O50*10)/10&amp;"＞ft:"&amp;AB44,INT(O50*10)/10&amp;"≦ft:"&amp;AB44))</f>
        <v>680.4≦ft:1800</v>
      </c>
      <c r="R54" s="50"/>
      <c r="S54" s="6"/>
      <c r="T54" s="6"/>
      <c r="U54" s="6"/>
      <c r="V54" s="6"/>
      <c r="W54" s="8"/>
      <c r="X54" s="15" t="s">
        <v>8</v>
      </c>
      <c r="Y54" s="6"/>
      <c r="Z54" s="18" t="s">
        <v>74</v>
      </c>
      <c r="AA54" s="95" t="str">
        <f>IF(Z50="","",IF(Z50&gt;AD44,INT(Z50*10)/10&amp;"＞fs:"&amp;AD44,INT(Z50*10)/10&amp;"≦fs:"&amp;AD44))</f>
        <v>93.8≦fs:1350</v>
      </c>
      <c r="AB54" s="6"/>
      <c r="AC54" s="6"/>
      <c r="AD54" s="6"/>
      <c r="AE54" s="9"/>
    </row>
    <row r="55" spans="2:31" ht="15" customHeight="1">
      <c r="B55" s="512"/>
      <c r="C55" s="70">
        <v>48</v>
      </c>
      <c r="D55" s="6"/>
      <c r="E55" s="6"/>
      <c r="F55" s="6"/>
      <c r="G55" s="6"/>
      <c r="H55" s="19" t="s">
        <v>9</v>
      </c>
      <c r="I55" s="47" t="str">
        <f>IF(E52="","",IF(E52&gt;Z42,"不合格","合格"))</f>
        <v>合格</v>
      </c>
      <c r="J55" s="6"/>
      <c r="K55" s="6"/>
      <c r="L55" s="8"/>
      <c r="M55" s="6"/>
      <c r="N55" s="6"/>
      <c r="O55" s="6"/>
      <c r="P55" s="6"/>
      <c r="Q55" s="6"/>
      <c r="R55" s="19" t="s">
        <v>9</v>
      </c>
      <c r="S55" s="47" t="str">
        <f>IF(O50="","",IF(O50&gt;AB44,"不合格","合格"))</f>
        <v>合格</v>
      </c>
      <c r="T55" s="6"/>
      <c r="U55" s="6"/>
      <c r="V55" s="6"/>
      <c r="W55" s="8"/>
      <c r="X55" s="6"/>
      <c r="Y55" s="6"/>
      <c r="Z55" s="6"/>
      <c r="AA55" s="19" t="s">
        <v>9</v>
      </c>
      <c r="AB55" s="47" t="str">
        <f>IF(Z50="","",IF(Z50&gt;AD44,"不合格","合格"))</f>
        <v>合格</v>
      </c>
      <c r="AC55" s="6"/>
      <c r="AD55" s="6"/>
      <c r="AE55" s="9"/>
    </row>
    <row r="56" spans="2:31" ht="15" customHeight="1">
      <c r="B56" s="512"/>
      <c r="C56" s="70">
        <v>49</v>
      </c>
      <c r="D56" s="6"/>
      <c r="E56" s="6"/>
      <c r="F56" s="6"/>
      <c r="G56" s="6"/>
      <c r="H56" s="6"/>
      <c r="I56" s="6"/>
      <c r="J56" s="6"/>
      <c r="K56" s="6"/>
      <c r="L56" s="8"/>
      <c r="M56" s="6"/>
      <c r="N56" s="6"/>
      <c r="O56" s="6"/>
      <c r="P56" s="6"/>
      <c r="Q56" s="6"/>
      <c r="R56" s="6"/>
      <c r="S56" s="6"/>
      <c r="T56" s="6"/>
      <c r="U56" s="6"/>
      <c r="V56" s="6"/>
      <c r="W56" s="8"/>
      <c r="X56" s="6"/>
      <c r="Y56" s="6"/>
      <c r="Z56" s="6"/>
      <c r="AA56" s="6"/>
      <c r="AB56" s="6"/>
      <c r="AC56" s="6"/>
      <c r="AD56" s="6"/>
      <c r="AE56" s="9"/>
    </row>
    <row r="57" spans="2:31" ht="15" customHeight="1">
      <c r="B57" s="512"/>
      <c r="C57" s="70">
        <v>50</v>
      </c>
      <c r="D57" s="6"/>
      <c r="E57" s="6"/>
      <c r="F57" s="6"/>
      <c r="G57" s="6"/>
      <c r="H57" s="6"/>
      <c r="I57" s="6"/>
      <c r="J57" s="6"/>
      <c r="K57" s="6"/>
      <c r="L57" s="8"/>
      <c r="M57" s="6"/>
      <c r="N57" s="6"/>
      <c r="O57" s="6"/>
      <c r="P57" s="6"/>
      <c r="Q57" s="6"/>
      <c r="R57" s="6"/>
      <c r="S57" s="6"/>
      <c r="T57" s="6"/>
      <c r="U57" s="6"/>
      <c r="V57" s="6"/>
      <c r="W57" s="8"/>
      <c r="X57" s="6"/>
      <c r="Y57" s="6"/>
      <c r="Z57" s="6"/>
      <c r="AA57" s="6"/>
      <c r="AB57" s="6"/>
      <c r="AC57" s="6"/>
      <c r="AD57" s="6"/>
      <c r="AE57" s="9"/>
    </row>
    <row r="58" spans="2:31" ht="15" customHeight="1">
      <c r="B58" s="512"/>
      <c r="C58" s="70">
        <v>51</v>
      </c>
      <c r="D58" s="15" t="s">
        <v>25</v>
      </c>
      <c r="E58" s="6"/>
      <c r="F58" s="6"/>
      <c r="G58" s="6"/>
      <c r="H58" s="6"/>
      <c r="I58" s="6"/>
      <c r="J58" s="6"/>
      <c r="K58" s="6"/>
      <c r="L58" s="8"/>
      <c r="M58" s="15" t="s">
        <v>23</v>
      </c>
      <c r="N58" s="6"/>
      <c r="O58" s="6"/>
      <c r="P58" s="6"/>
      <c r="Q58" s="6"/>
      <c r="R58" s="6"/>
      <c r="S58" s="6"/>
      <c r="T58" s="6"/>
      <c r="U58" s="6"/>
      <c r="V58" s="6"/>
      <c r="W58" s="8"/>
      <c r="X58" s="15" t="s">
        <v>24</v>
      </c>
      <c r="Y58" s="6"/>
      <c r="Z58" s="6"/>
      <c r="AA58" s="6"/>
      <c r="AB58" s="6"/>
      <c r="AC58" s="6"/>
      <c r="AD58" s="6"/>
      <c r="AE58" s="9"/>
    </row>
    <row r="59" spans="2:31" ht="15" customHeight="1">
      <c r="B59" s="512"/>
      <c r="C59" s="70">
        <v>52</v>
      </c>
      <c r="D59" s="6"/>
      <c r="E59" s="6"/>
      <c r="F59" s="57" t="s">
        <v>71</v>
      </c>
      <c r="G59" s="62"/>
      <c r="H59" s="530">
        <f>IF(Z42="","",Z42)</f>
        <v>920</v>
      </c>
      <c r="I59" s="530"/>
      <c r="J59" s="96"/>
      <c r="K59" s="6"/>
      <c r="L59" s="8"/>
      <c r="M59" s="6"/>
      <c r="N59" s="6"/>
      <c r="O59" s="57" t="s">
        <v>76</v>
      </c>
      <c r="P59" s="30"/>
      <c r="Q59" s="30"/>
      <c r="R59" s="530">
        <f>IF(L42="","",AB44)</f>
        <v>1800</v>
      </c>
      <c r="S59" s="530"/>
      <c r="T59" s="530"/>
      <c r="U59" s="530"/>
      <c r="V59" s="6"/>
      <c r="W59" s="8"/>
      <c r="X59" s="6"/>
      <c r="Y59" s="6"/>
      <c r="Z59" s="57" t="s">
        <v>77</v>
      </c>
      <c r="AA59" s="6"/>
      <c r="AB59" s="530">
        <f>IF(X31="","",AD44)</f>
        <v>1350</v>
      </c>
      <c r="AC59" s="530"/>
      <c r="AD59" s="6"/>
      <c r="AE59" s="9"/>
    </row>
    <row r="60" spans="2:31" ht="15" customHeight="1">
      <c r="B60" s="512"/>
      <c r="C60" s="70">
        <v>53</v>
      </c>
      <c r="D60" s="6"/>
      <c r="E60" s="6"/>
      <c r="F60" s="56" t="s">
        <v>70</v>
      </c>
      <c r="G60" s="56"/>
      <c r="H60" s="531">
        <f>IF(E52="","",INT(E52*10)/10)</f>
        <v>561.79999999999995</v>
      </c>
      <c r="I60" s="531"/>
      <c r="J60" s="97"/>
      <c r="K60" s="6"/>
      <c r="L60" s="8"/>
      <c r="M60" s="6"/>
      <c r="N60" s="6"/>
      <c r="O60" s="58" t="s">
        <v>72</v>
      </c>
      <c r="P60" s="31"/>
      <c r="Q60" s="31"/>
      <c r="R60" s="531">
        <f>IF(L42="","",INT((E52*10)/Z40)/10)</f>
        <v>680.5</v>
      </c>
      <c r="S60" s="531"/>
      <c r="T60" s="531"/>
      <c r="U60" s="531"/>
      <c r="V60" s="6"/>
      <c r="W60" s="8"/>
      <c r="X60" s="6"/>
      <c r="Y60" s="6"/>
      <c r="Z60" s="58" t="s">
        <v>78</v>
      </c>
      <c r="AA60" s="6"/>
      <c r="AB60" s="531">
        <f>IF(X31="","",INT(Z50*10)/10)</f>
        <v>93.8</v>
      </c>
      <c r="AC60" s="531"/>
      <c r="AD60" s="6"/>
      <c r="AE60" s="9"/>
    </row>
    <row r="61" spans="2:31" ht="15" customHeight="1">
      <c r="B61" s="512"/>
      <c r="C61" s="71">
        <v>54</v>
      </c>
      <c r="D61" s="72"/>
      <c r="E61" s="72"/>
      <c r="F61" s="72"/>
      <c r="G61" s="72"/>
      <c r="H61" s="585" t="str">
        <f>IF(H59="","",INT(10*H59/H60)/10&amp;"(倍)")</f>
        <v>1.6(倍)</v>
      </c>
      <c r="I61" s="585"/>
      <c r="J61" s="585"/>
      <c r="K61" s="72"/>
      <c r="L61" s="73"/>
      <c r="M61" s="72"/>
      <c r="N61" s="72"/>
      <c r="O61" s="72"/>
      <c r="P61" s="72"/>
      <c r="Q61" s="72"/>
      <c r="R61" s="519" t="str">
        <f>IF(R59="","",INT(10*R59/R60)/10&amp;"(倍)")</f>
        <v>2.6(倍)</v>
      </c>
      <c r="S61" s="519"/>
      <c r="T61" s="519"/>
      <c r="U61" s="519"/>
      <c r="V61" s="72"/>
      <c r="W61" s="73"/>
      <c r="X61" s="72"/>
      <c r="Y61" s="72"/>
      <c r="Z61" s="72"/>
      <c r="AA61" s="72"/>
      <c r="AB61" s="519" t="str">
        <f>IF(AD44="","",INT(10*AD44/Z50)/10&amp;"(倍)")</f>
        <v>14.3(倍)</v>
      </c>
      <c r="AC61" s="519"/>
      <c r="AD61" s="72"/>
      <c r="AE61" s="74"/>
    </row>
    <row r="62" spans="2:31" ht="18" customHeight="1">
      <c r="B62" s="512"/>
      <c r="C62" s="77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8"/>
      <c r="AA62" s="75"/>
      <c r="AB62" s="78"/>
      <c r="AC62" s="99" t="s">
        <v>108</v>
      </c>
      <c r="AD62" s="75"/>
      <c r="AE62" s="76"/>
    </row>
    <row r="63" spans="2:31" ht="4.5" customHeight="1">
      <c r="B63" s="512"/>
    </row>
  </sheetData>
  <sheetProtection password="B220" sheet="1" objects="1" scenarios="1" formatCells="0"/>
  <mergeCells count="129">
    <mergeCell ref="J4:X4"/>
    <mergeCell ref="J3:X3"/>
    <mergeCell ref="J2:X2"/>
    <mergeCell ref="S6:U6"/>
    <mergeCell ref="K6:M6"/>
    <mergeCell ref="I5:J5"/>
    <mergeCell ref="K5:U5"/>
    <mergeCell ref="N6:R6"/>
    <mergeCell ref="I6:J6"/>
    <mergeCell ref="H14:J14"/>
    <mergeCell ref="S50:V50"/>
    <mergeCell ref="J43:J44"/>
    <mergeCell ref="O50:R50"/>
    <mergeCell ref="AE44:AE45"/>
    <mergeCell ref="AD44:AD45"/>
    <mergeCell ref="V44:AA45"/>
    <mergeCell ref="V42:Y43"/>
    <mergeCell ref="Z42:Z43"/>
    <mergeCell ref="AB50:AD50"/>
    <mergeCell ref="Z50:AA50"/>
    <mergeCell ref="M38:N40"/>
    <mergeCell ref="O39:R40"/>
    <mergeCell ref="S39:U40"/>
    <mergeCell ref="I43:I44"/>
    <mergeCell ref="I41:I42"/>
    <mergeCell ref="O44:R45"/>
    <mergeCell ref="M42:M43"/>
    <mergeCell ref="N42:N43"/>
    <mergeCell ref="O30:R30"/>
    <mergeCell ref="S30:U30"/>
    <mergeCell ref="V30:W30"/>
    <mergeCell ref="X28:Y29"/>
    <mergeCell ref="AB30:AC30"/>
    <mergeCell ref="C39:C40"/>
    <mergeCell ref="X40:X41"/>
    <mergeCell ref="X38:Y39"/>
    <mergeCell ref="V38:W39"/>
    <mergeCell ref="V40:W41"/>
    <mergeCell ref="C41:C42"/>
    <mergeCell ref="F41:F42"/>
    <mergeCell ref="D41:E41"/>
    <mergeCell ref="J39:J40"/>
    <mergeCell ref="K38:L40"/>
    <mergeCell ref="G40:H40"/>
    <mergeCell ref="G41:H42"/>
    <mergeCell ref="AB49:AC49"/>
    <mergeCell ref="AB48:AC48"/>
    <mergeCell ref="T42:U43"/>
    <mergeCell ref="AC44:AC45"/>
    <mergeCell ref="AB44:AB45"/>
    <mergeCell ref="S44:U45"/>
    <mergeCell ref="R48:U48"/>
    <mergeCell ref="Z38:AA39"/>
    <mergeCell ref="AB38:AC43"/>
    <mergeCell ref="S42:S43"/>
    <mergeCell ref="P42:R43"/>
    <mergeCell ref="S38:U38"/>
    <mergeCell ref="O38:R38"/>
    <mergeCell ref="Y40:Y41"/>
    <mergeCell ref="AC5:AE6"/>
    <mergeCell ref="V5:AB6"/>
    <mergeCell ref="AD38:AE43"/>
    <mergeCell ref="AA42:AA43"/>
    <mergeCell ref="Z40:Z41"/>
    <mergeCell ref="AA40:AA41"/>
    <mergeCell ref="X33:Z33"/>
    <mergeCell ref="AA33:AC33"/>
    <mergeCell ref="X30:Y30"/>
    <mergeCell ref="O28:W29"/>
    <mergeCell ref="O42:O43"/>
    <mergeCell ref="AD30:AE30"/>
    <mergeCell ref="Z28:AA29"/>
    <mergeCell ref="Z30:AA30"/>
    <mergeCell ref="AB28:AE29"/>
    <mergeCell ref="U33:W33"/>
    <mergeCell ref="V37:AE37"/>
    <mergeCell ref="AD33:AE33"/>
    <mergeCell ref="AD32:AE32"/>
    <mergeCell ref="X32:AC32"/>
    <mergeCell ref="AD34:AE34"/>
    <mergeCell ref="X34:Z34"/>
    <mergeCell ref="AA34:AC34"/>
    <mergeCell ref="D37:I37"/>
    <mergeCell ref="J37:J38"/>
    <mergeCell ref="F38:F39"/>
    <mergeCell ref="I38:I39"/>
    <mergeCell ref="G45:H45"/>
    <mergeCell ref="R61:U61"/>
    <mergeCell ref="R59:U59"/>
    <mergeCell ref="R60:U60"/>
    <mergeCell ref="I52:K52"/>
    <mergeCell ref="H61:J61"/>
    <mergeCell ref="H59:I59"/>
    <mergeCell ref="H60:I60"/>
    <mergeCell ref="R49:U49"/>
    <mergeCell ref="K37:N37"/>
    <mergeCell ref="O37:U37"/>
    <mergeCell ref="O34:R34"/>
    <mergeCell ref="S31:T31"/>
    <mergeCell ref="O31:P31"/>
    <mergeCell ref="Q31:R31"/>
    <mergeCell ref="O32:W32"/>
    <mergeCell ref="U34:V34"/>
    <mergeCell ref="S34:T34"/>
    <mergeCell ref="O33:T33"/>
    <mergeCell ref="F50:G50"/>
    <mergeCell ref="H50:I50"/>
    <mergeCell ref="B2:B63"/>
    <mergeCell ref="AC2:AE2"/>
    <mergeCell ref="D47:L47"/>
    <mergeCell ref="M47:W47"/>
    <mergeCell ref="X47:AE47"/>
    <mergeCell ref="AB61:AC61"/>
    <mergeCell ref="D5:H6"/>
    <mergeCell ref="M44:N45"/>
    <mergeCell ref="AB59:AC59"/>
    <mergeCell ref="AB60:AC60"/>
    <mergeCell ref="C43:C44"/>
    <mergeCell ref="K44:L45"/>
    <mergeCell ref="L42:L43"/>
    <mergeCell ref="K42:K43"/>
    <mergeCell ref="D45:E45"/>
    <mergeCell ref="D43:E44"/>
    <mergeCell ref="F43:F44"/>
    <mergeCell ref="J41:J42"/>
    <mergeCell ref="D42:E42"/>
    <mergeCell ref="E52:F52"/>
    <mergeCell ref="G38:H39"/>
    <mergeCell ref="G43:H44"/>
  </mergeCells>
  <phoneticPr fontId="3"/>
  <pageMargins left="0.59055118110236227" right="0.31496062992125984" top="0.39370078740157483" bottom="0.35433070866141736" header="0" footer="0"/>
  <pageSetup paperSize="9" scale="9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63"/>
  <sheetViews>
    <sheetView view="pageBreakPreview" zoomScaleNormal="130" zoomScaleSheetLayoutView="130" workbookViewId="0"/>
  </sheetViews>
  <sheetFormatPr defaultRowHeight="13.5"/>
  <cols>
    <col min="1" max="1" width="1.25" style="63" customWidth="1"/>
    <col min="2" max="2" width="1.625" style="63" customWidth="1"/>
    <col min="3" max="3" width="3.375" style="63" customWidth="1"/>
    <col min="4" max="6" width="3.75" style="63" customWidth="1"/>
    <col min="7" max="8" width="1.875" style="63" customWidth="1"/>
    <col min="9" max="10" width="3.75" style="63" customWidth="1"/>
    <col min="11" max="11" width="3.5" style="63" customWidth="1"/>
    <col min="12" max="12" width="4" style="63" customWidth="1"/>
    <col min="13" max="13" width="3.5" style="63" customWidth="1"/>
    <col min="14" max="14" width="4" style="63" customWidth="1"/>
    <col min="15" max="15" width="2.25" style="63" customWidth="1"/>
    <col min="16" max="16" width="1.5" style="63" customWidth="1"/>
    <col min="17" max="18" width="1.875" style="63" customWidth="1"/>
    <col min="19" max="19" width="2.125" style="63" customWidth="1"/>
    <col min="20" max="20" width="1.5" style="63" customWidth="1"/>
    <col min="21" max="31" width="3.75" style="63" customWidth="1"/>
    <col min="32" max="16384" width="9" style="63"/>
  </cols>
  <sheetData>
    <row r="1" spans="2:33" ht="6.75" customHeight="1"/>
    <row r="2" spans="2:33" ht="11.25" customHeight="1">
      <c r="B2" s="512" t="s">
        <v>166</v>
      </c>
      <c r="C2" s="1411" t="s">
        <v>167</v>
      </c>
      <c r="D2" s="1411"/>
      <c r="E2" s="1411"/>
      <c r="F2" s="1412"/>
      <c r="G2" s="1412"/>
      <c r="H2" s="1413" t="s">
        <v>168</v>
      </c>
      <c r="I2" s="1414"/>
      <c r="J2" s="744" t="s">
        <v>105</v>
      </c>
      <c r="K2" s="744"/>
      <c r="L2" s="744"/>
      <c r="M2" s="744"/>
      <c r="N2" s="744"/>
      <c r="O2" s="744"/>
      <c r="P2" s="744"/>
      <c r="Q2" s="744"/>
      <c r="R2" s="744"/>
      <c r="S2" s="744"/>
      <c r="T2" s="744"/>
      <c r="U2" s="744"/>
      <c r="V2" s="744"/>
      <c r="W2" s="744"/>
      <c r="X2" s="744"/>
      <c r="AB2" s="64" t="s">
        <v>109</v>
      </c>
      <c r="AC2" s="513">
        <f ca="1">NOW()</f>
        <v>42910.852761574075</v>
      </c>
      <c r="AD2" s="513"/>
      <c r="AE2" s="513"/>
    </row>
    <row r="3" spans="2:33" ht="11.25" customHeight="1">
      <c r="B3" s="512"/>
      <c r="C3" s="1416"/>
      <c r="D3" s="1412"/>
      <c r="E3" s="1412"/>
      <c r="F3" s="1412"/>
      <c r="G3" s="1412"/>
      <c r="H3" s="1417"/>
      <c r="I3" s="1418" t="s">
        <v>3</v>
      </c>
      <c r="J3" s="743" t="s">
        <v>110</v>
      </c>
      <c r="K3" s="743"/>
      <c r="L3" s="743"/>
      <c r="M3" s="743"/>
      <c r="N3" s="743"/>
      <c r="O3" s="743"/>
      <c r="P3" s="743"/>
      <c r="Q3" s="743"/>
      <c r="R3" s="743"/>
      <c r="S3" s="743"/>
      <c r="T3" s="743"/>
      <c r="U3" s="743"/>
      <c r="V3" s="743"/>
      <c r="W3" s="743"/>
      <c r="X3" s="743"/>
      <c r="Z3" s="1420"/>
      <c r="AA3" s="1421"/>
      <c r="AB3" s="1420" t="s">
        <v>111</v>
      </c>
      <c r="AC3" s="79"/>
      <c r="AD3" s="1421"/>
      <c r="AE3" s="1412"/>
    </row>
    <row r="4" spans="2:33" ht="15" customHeight="1">
      <c r="B4" s="512"/>
      <c r="C4" s="68" t="s">
        <v>112</v>
      </c>
      <c r="J4" s="763" t="s">
        <v>162</v>
      </c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1412"/>
      <c r="Z4" s="1423"/>
      <c r="AA4" s="1424"/>
      <c r="AB4" s="1423" t="s">
        <v>165</v>
      </c>
      <c r="AC4" s="80"/>
      <c r="AD4" s="1424"/>
      <c r="AE4" s="1412"/>
    </row>
    <row r="5" spans="2:33" ht="18" customHeight="1">
      <c r="B5" s="512"/>
      <c r="C5" s="65">
        <v>1</v>
      </c>
      <c r="D5" s="520" t="s">
        <v>101</v>
      </c>
      <c r="E5" s="521"/>
      <c r="F5" s="521"/>
      <c r="G5" s="521"/>
      <c r="H5" s="522"/>
      <c r="I5" s="751" t="s">
        <v>94</v>
      </c>
      <c r="J5" s="752"/>
      <c r="K5" s="753"/>
      <c r="L5" s="754"/>
      <c r="M5" s="754"/>
      <c r="N5" s="754"/>
      <c r="O5" s="754"/>
      <c r="P5" s="754"/>
      <c r="Q5" s="754"/>
      <c r="R5" s="754"/>
      <c r="S5" s="754"/>
      <c r="T5" s="754"/>
      <c r="U5" s="755"/>
      <c r="V5" s="592" t="s">
        <v>97</v>
      </c>
      <c r="W5" s="593"/>
      <c r="X5" s="593"/>
      <c r="Y5" s="593"/>
      <c r="Z5" s="593"/>
      <c r="AA5" s="593"/>
      <c r="AB5" s="594"/>
      <c r="AC5" s="586" t="s">
        <v>98</v>
      </c>
      <c r="AD5" s="587"/>
      <c r="AE5" s="588"/>
      <c r="AG5" s="66"/>
    </row>
    <row r="6" spans="2:33" ht="15" customHeight="1" thickBot="1">
      <c r="B6" s="512"/>
      <c r="C6" s="67">
        <v>2</v>
      </c>
      <c r="D6" s="523"/>
      <c r="E6" s="524"/>
      <c r="F6" s="524"/>
      <c r="G6" s="524"/>
      <c r="H6" s="525"/>
      <c r="I6" s="756" t="s">
        <v>95</v>
      </c>
      <c r="J6" s="758"/>
      <c r="K6" s="748" t="s">
        <v>1</v>
      </c>
      <c r="L6" s="749"/>
      <c r="M6" s="750"/>
      <c r="N6" s="756" t="s">
        <v>113</v>
      </c>
      <c r="O6" s="757"/>
      <c r="P6" s="757"/>
      <c r="Q6" s="757"/>
      <c r="R6" s="758"/>
      <c r="S6" s="745" t="s">
        <v>163</v>
      </c>
      <c r="T6" s="746"/>
      <c r="U6" s="747"/>
      <c r="V6" s="595"/>
      <c r="W6" s="596"/>
      <c r="X6" s="596"/>
      <c r="Y6" s="596"/>
      <c r="Z6" s="596"/>
      <c r="AA6" s="596"/>
      <c r="AB6" s="597"/>
      <c r="AC6" s="589"/>
      <c r="AD6" s="590"/>
      <c r="AE6" s="591"/>
    </row>
    <row r="7" spans="2:33" ht="15" customHeight="1">
      <c r="B7" s="512"/>
      <c r="C7" s="70">
        <v>3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3"/>
    </row>
    <row r="8" spans="2:33" ht="15" customHeight="1">
      <c r="B8" s="512"/>
      <c r="C8" s="70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"/>
    </row>
    <row r="9" spans="2:33" ht="15" customHeight="1">
      <c r="B9" s="512"/>
      <c r="C9" s="70">
        <v>5</v>
      </c>
      <c r="D9" s="1"/>
      <c r="E9" s="1"/>
      <c r="F9" s="1"/>
      <c r="G9" s="1"/>
      <c r="H9" s="1"/>
      <c r="I9" s="1"/>
      <c r="J9" s="1"/>
      <c r="K9" s="1"/>
      <c r="L9" s="1"/>
      <c r="M9" s="1"/>
      <c r="N9" s="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2"/>
    </row>
    <row r="10" spans="2:33" ht="15" customHeight="1">
      <c r="B10" s="512"/>
      <c r="C10" s="70">
        <v>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2"/>
    </row>
    <row r="11" spans="2:33" ht="15" customHeight="1">
      <c r="B11" s="512"/>
      <c r="C11" s="70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2"/>
    </row>
    <row r="12" spans="2:33" ht="15" customHeight="1">
      <c r="B12" s="512"/>
      <c r="C12" s="70">
        <v>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2"/>
    </row>
    <row r="13" spans="2:33" ht="15" customHeight="1">
      <c r="B13" s="512"/>
      <c r="C13" s="70">
        <v>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2"/>
    </row>
    <row r="14" spans="2:33" ht="15" customHeight="1">
      <c r="B14" s="512"/>
      <c r="C14" s="70">
        <v>10</v>
      </c>
      <c r="D14" s="1"/>
      <c r="E14" s="1"/>
      <c r="F14" s="1"/>
      <c r="G14" s="1"/>
      <c r="H14" s="694" t="str">
        <f>IF(X31="","",INT(X31*9.80665)/1000&amp;"[KN]")</f>
        <v/>
      </c>
      <c r="I14" s="694"/>
      <c r="J14" s="694"/>
      <c r="K14" s="1"/>
      <c r="L14" s="1"/>
      <c r="M14" s="1"/>
      <c r="N14" s="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2"/>
    </row>
    <row r="15" spans="2:33" ht="15" customHeight="1">
      <c r="B15" s="512"/>
      <c r="C15" s="70">
        <v>11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2"/>
    </row>
    <row r="16" spans="2:33" ht="15" customHeight="1">
      <c r="B16" s="512"/>
      <c r="C16" s="70">
        <v>12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2"/>
    </row>
    <row r="17" spans="2:31" ht="15" customHeight="1">
      <c r="B17" s="512"/>
      <c r="C17" s="70">
        <v>13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2"/>
    </row>
    <row r="18" spans="2:31" ht="15" customHeight="1">
      <c r="B18" s="512"/>
      <c r="C18" s="70">
        <v>14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"/>
    </row>
    <row r="19" spans="2:31" ht="15" customHeight="1">
      <c r="B19" s="512"/>
      <c r="C19" s="70">
        <v>15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"/>
    </row>
    <row r="20" spans="2:31" ht="15" customHeight="1">
      <c r="B20" s="512"/>
      <c r="C20" s="70">
        <v>16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2"/>
    </row>
    <row r="21" spans="2:31" ht="15" customHeight="1">
      <c r="B21" s="512"/>
      <c r="C21" s="70">
        <v>17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2"/>
    </row>
    <row r="22" spans="2:31" ht="15" customHeight="1">
      <c r="B22" s="512"/>
      <c r="C22" s="70">
        <v>18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"/>
    </row>
    <row r="23" spans="2:31" ht="15" customHeight="1">
      <c r="B23" s="512"/>
      <c r="C23" s="70">
        <v>19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"/>
    </row>
    <row r="24" spans="2:31" ht="15" customHeight="1">
      <c r="B24" s="512"/>
      <c r="C24" s="70">
        <v>20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2"/>
    </row>
    <row r="25" spans="2:31" ht="15" customHeight="1">
      <c r="B25" s="512"/>
      <c r="C25" s="70">
        <v>21</v>
      </c>
      <c r="D25" s="89"/>
      <c r="E25" s="59" t="s">
        <v>45</v>
      </c>
      <c r="F25" s="35" t="s">
        <v>47</v>
      </c>
      <c r="G25" s="89"/>
      <c r="H25" s="89"/>
      <c r="I25" s="89"/>
      <c r="J25" s="89"/>
      <c r="K25" s="89"/>
      <c r="L25" s="89"/>
      <c r="M25" s="89"/>
      <c r="N25" s="9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2"/>
    </row>
    <row r="26" spans="2:31" ht="15" customHeight="1">
      <c r="B26" s="512"/>
      <c r="C26" s="70">
        <v>22</v>
      </c>
      <c r="D26" s="1"/>
      <c r="E26" s="59" t="s">
        <v>114</v>
      </c>
      <c r="F26" s="35" t="s">
        <v>64</v>
      </c>
      <c r="G26" s="35"/>
      <c r="H26" s="1"/>
      <c r="I26" s="1"/>
      <c r="J26" s="1"/>
      <c r="K26" s="1"/>
      <c r="L26" s="1"/>
      <c r="M26" s="1"/>
      <c r="N26" s="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"/>
    </row>
    <row r="27" spans="2:31" ht="15" customHeight="1">
      <c r="B27" s="512"/>
      <c r="C27" s="70">
        <v>23</v>
      </c>
      <c r="D27" s="1"/>
      <c r="E27" s="59" t="s">
        <v>115</v>
      </c>
      <c r="F27" s="35" t="s">
        <v>48</v>
      </c>
      <c r="G27" s="35"/>
      <c r="H27" s="1"/>
      <c r="I27" s="1"/>
      <c r="J27" s="1"/>
      <c r="K27" s="1"/>
      <c r="L27" s="1"/>
      <c r="M27" s="1"/>
      <c r="N27" s="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4"/>
    </row>
    <row r="28" spans="2:31" ht="15" customHeight="1">
      <c r="B28" s="512"/>
      <c r="C28" s="70">
        <v>24</v>
      </c>
      <c r="D28" s="1"/>
      <c r="E28" s="59" t="s">
        <v>116</v>
      </c>
      <c r="F28" s="35" t="s">
        <v>49</v>
      </c>
      <c r="G28" s="35"/>
      <c r="H28" s="1"/>
      <c r="I28" s="1"/>
      <c r="J28" s="1"/>
      <c r="K28" s="1"/>
      <c r="L28" s="1"/>
      <c r="M28" s="1"/>
      <c r="N28" s="5"/>
      <c r="O28" s="614" t="s">
        <v>59</v>
      </c>
      <c r="P28" s="615"/>
      <c r="Q28" s="615"/>
      <c r="R28" s="615"/>
      <c r="S28" s="615"/>
      <c r="T28" s="615"/>
      <c r="U28" s="615"/>
      <c r="V28" s="615"/>
      <c r="W28" s="616"/>
      <c r="X28" s="740" t="s">
        <v>64</v>
      </c>
      <c r="Y28" s="644"/>
      <c r="Z28" s="643" t="s">
        <v>164</v>
      </c>
      <c r="AA28" s="644"/>
      <c r="AB28" s="643" t="s">
        <v>56</v>
      </c>
      <c r="AC28" s="648"/>
      <c r="AD28" s="648"/>
      <c r="AE28" s="649"/>
    </row>
    <row r="29" spans="2:31" ht="15" customHeight="1">
      <c r="B29" s="512"/>
      <c r="C29" s="70">
        <v>25</v>
      </c>
      <c r="D29" s="1"/>
      <c r="E29" s="60" t="s">
        <v>117</v>
      </c>
      <c r="F29" s="34" t="s">
        <v>52</v>
      </c>
      <c r="G29" s="35"/>
      <c r="H29" s="1"/>
      <c r="I29" s="1"/>
      <c r="J29" s="1"/>
      <c r="K29" s="1"/>
      <c r="L29" s="1"/>
      <c r="M29" s="1"/>
      <c r="N29" s="5"/>
      <c r="O29" s="617"/>
      <c r="P29" s="618"/>
      <c r="Q29" s="618"/>
      <c r="R29" s="618"/>
      <c r="S29" s="618"/>
      <c r="T29" s="618"/>
      <c r="U29" s="618"/>
      <c r="V29" s="618"/>
      <c r="W29" s="619"/>
      <c r="X29" s="645"/>
      <c r="Y29" s="646"/>
      <c r="Z29" s="645"/>
      <c r="AA29" s="646"/>
      <c r="AB29" s="645"/>
      <c r="AC29" s="650"/>
      <c r="AD29" s="650"/>
      <c r="AE29" s="651"/>
    </row>
    <row r="30" spans="2:31" ht="15" customHeight="1">
      <c r="B30" s="512"/>
      <c r="C30" s="70">
        <v>26</v>
      </c>
      <c r="D30" s="1"/>
      <c r="E30" s="40"/>
      <c r="F30" s="39" t="s">
        <v>53</v>
      </c>
      <c r="G30" s="34"/>
      <c r="H30" s="1"/>
      <c r="I30" s="1"/>
      <c r="J30" s="1"/>
      <c r="K30" s="1"/>
      <c r="L30" s="1"/>
      <c r="M30" s="1"/>
      <c r="N30" s="5"/>
      <c r="O30" s="737" t="s">
        <v>118</v>
      </c>
      <c r="P30" s="738"/>
      <c r="Q30" s="738"/>
      <c r="R30" s="738"/>
      <c r="S30" s="739" t="s">
        <v>119</v>
      </c>
      <c r="T30" s="738"/>
      <c r="U30" s="738"/>
      <c r="V30" s="612" t="s">
        <v>120</v>
      </c>
      <c r="W30" s="613"/>
      <c r="X30" s="612" t="s">
        <v>121</v>
      </c>
      <c r="Y30" s="613"/>
      <c r="Z30" s="612" t="s">
        <v>122</v>
      </c>
      <c r="AA30" s="647"/>
      <c r="AB30" s="741" t="s">
        <v>79</v>
      </c>
      <c r="AC30" s="742"/>
      <c r="AD30" s="641" t="s">
        <v>80</v>
      </c>
      <c r="AE30" s="642"/>
    </row>
    <row r="31" spans="2:31" ht="15" customHeight="1">
      <c r="B31" s="512"/>
      <c r="C31" s="70">
        <v>27</v>
      </c>
      <c r="D31" s="1"/>
      <c r="E31" s="59" t="s">
        <v>123</v>
      </c>
      <c r="F31" s="35" t="s">
        <v>50</v>
      </c>
      <c r="G31" s="39"/>
      <c r="H31" s="1"/>
      <c r="I31" s="1"/>
      <c r="J31" s="1"/>
      <c r="K31" s="1"/>
      <c r="L31" s="1"/>
      <c r="M31" s="1"/>
      <c r="N31" s="5"/>
      <c r="O31" s="568"/>
      <c r="P31" s="567"/>
      <c r="Q31" s="569" t="str">
        <f>IF(O31="","","[mm]")</f>
        <v/>
      </c>
      <c r="R31" s="570"/>
      <c r="S31" s="566"/>
      <c r="T31" s="567"/>
      <c r="U31" s="44" t="str">
        <f>IF(S31="","","[mm]")</f>
        <v/>
      </c>
      <c r="V31" s="69"/>
      <c r="W31" s="44" t="str">
        <f>IF(V31="","","[mm]")</f>
        <v/>
      </c>
      <c r="X31" s="69"/>
      <c r="Y31" s="44" t="str">
        <f>IF(X31="","","[Kg]")</f>
        <v/>
      </c>
      <c r="Z31" s="69"/>
      <c r="AA31" s="44" t="str">
        <f>IF(Z31="","","[mm]")</f>
        <v/>
      </c>
      <c r="AB31" s="69"/>
      <c r="AC31" s="44" t="str">
        <f>IF(AB31="","","[mm]")</f>
        <v/>
      </c>
      <c r="AD31" s="69"/>
      <c r="AE31" s="45" t="str">
        <f>IF(AD31="","","[mm]")</f>
        <v/>
      </c>
    </row>
    <row r="32" spans="2:31" ht="15" customHeight="1">
      <c r="B32" s="512"/>
      <c r="C32" s="70">
        <v>28</v>
      </c>
      <c r="D32" s="1"/>
      <c r="E32" s="60" t="s">
        <v>126</v>
      </c>
      <c r="F32" s="34" t="s">
        <v>54</v>
      </c>
      <c r="G32" s="35"/>
      <c r="H32" s="1"/>
      <c r="I32" s="1"/>
      <c r="J32" s="1"/>
      <c r="K32" s="1"/>
      <c r="L32" s="1"/>
      <c r="M32" s="1"/>
      <c r="N32" s="5"/>
      <c r="O32" s="571" t="s">
        <v>124</v>
      </c>
      <c r="P32" s="572"/>
      <c r="Q32" s="572"/>
      <c r="R32" s="572"/>
      <c r="S32" s="572"/>
      <c r="T32" s="572"/>
      <c r="U32" s="572"/>
      <c r="V32" s="572"/>
      <c r="W32" s="572"/>
      <c r="X32" s="664" t="s">
        <v>125</v>
      </c>
      <c r="Y32" s="572"/>
      <c r="Z32" s="572"/>
      <c r="AA32" s="572"/>
      <c r="AB32" s="572"/>
      <c r="AC32" s="665"/>
      <c r="AD32" s="662" t="s">
        <v>62</v>
      </c>
      <c r="AE32" s="663"/>
    </row>
    <row r="33" spans="2:31" ht="15" customHeight="1">
      <c r="B33" s="512"/>
      <c r="C33" s="70">
        <v>29</v>
      </c>
      <c r="D33" s="1"/>
      <c r="E33" s="1"/>
      <c r="F33" s="39" t="s">
        <v>55</v>
      </c>
      <c r="G33" s="34"/>
      <c r="H33" s="1"/>
      <c r="I33" s="1"/>
      <c r="J33" s="1"/>
      <c r="K33" s="1"/>
      <c r="L33" s="1"/>
      <c r="M33" s="1"/>
      <c r="N33" s="5"/>
      <c r="O33" s="576" t="s">
        <v>92</v>
      </c>
      <c r="P33" s="577"/>
      <c r="Q33" s="577"/>
      <c r="R33" s="577"/>
      <c r="S33" s="577"/>
      <c r="T33" s="577"/>
      <c r="U33" s="610" t="s">
        <v>93</v>
      </c>
      <c r="V33" s="577"/>
      <c r="W33" s="656"/>
      <c r="X33" s="610" t="s">
        <v>127</v>
      </c>
      <c r="Y33" s="611"/>
      <c r="Z33" s="611"/>
      <c r="AA33" s="610" t="s">
        <v>128</v>
      </c>
      <c r="AB33" s="611"/>
      <c r="AC33" s="611"/>
      <c r="AD33" s="660" t="s">
        <v>63</v>
      </c>
      <c r="AE33" s="661"/>
    </row>
    <row r="34" spans="2:31" ht="15" customHeight="1">
      <c r="B34" s="512"/>
      <c r="C34" s="70">
        <v>30</v>
      </c>
      <c r="D34" s="1"/>
      <c r="E34" s="81"/>
      <c r="F34" s="82"/>
      <c r="G34" s="508"/>
      <c r="H34" s="1"/>
      <c r="I34" s="1"/>
      <c r="J34" s="508"/>
      <c r="K34" s="509" t="s">
        <v>344</v>
      </c>
      <c r="L34" s="510"/>
      <c r="M34" s="1"/>
      <c r="N34" s="5"/>
      <c r="O34" s="564"/>
      <c r="P34" s="565"/>
      <c r="Q34" s="565"/>
      <c r="R34" s="565"/>
      <c r="S34" s="574" t="str">
        <f>IF(O34="","","[mm]")</f>
        <v/>
      </c>
      <c r="T34" s="575"/>
      <c r="U34" s="573"/>
      <c r="V34" s="565"/>
      <c r="W34" s="61" t="str">
        <f>IF(U34="","","[mm]")</f>
        <v/>
      </c>
      <c r="X34" s="668"/>
      <c r="Y34" s="669"/>
      <c r="Z34" s="670"/>
      <c r="AA34" s="668"/>
      <c r="AB34" s="669"/>
      <c r="AC34" s="670"/>
      <c r="AD34" s="666" t="str">
        <f>IF(OR(X34="",AA34=""),"",X34*AA34)</f>
        <v/>
      </c>
      <c r="AE34" s="667"/>
    </row>
    <row r="35" spans="2:31" ht="15" customHeight="1">
      <c r="B35" s="512"/>
      <c r="C35" s="70">
        <v>31</v>
      </c>
      <c r="D35" s="81"/>
      <c r="E35" s="81"/>
      <c r="F35" s="82"/>
      <c r="G35" s="82"/>
      <c r="H35" s="81"/>
      <c r="I35" s="81"/>
      <c r="J35" s="81"/>
      <c r="K35" s="509" t="s">
        <v>345</v>
      </c>
      <c r="L35" s="510"/>
      <c r="M35" s="81"/>
      <c r="N35" s="90"/>
      <c r="O35" s="83"/>
      <c r="P35" s="83"/>
      <c r="Q35" s="83"/>
      <c r="R35" s="83"/>
      <c r="S35" s="84"/>
      <c r="T35" s="84"/>
      <c r="U35" s="83"/>
      <c r="V35" s="83"/>
      <c r="W35" s="84"/>
      <c r="X35" s="85"/>
      <c r="Y35" s="85"/>
      <c r="Z35" s="85"/>
      <c r="AA35" s="85"/>
      <c r="AB35" s="85"/>
      <c r="AC35" s="85"/>
      <c r="AD35" s="86"/>
      <c r="AE35" s="87"/>
    </row>
    <row r="36" spans="2:31" ht="15" customHeight="1" thickBot="1">
      <c r="B36" s="512"/>
      <c r="C36" s="70">
        <v>32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8"/>
    </row>
    <row r="37" spans="2:31" ht="15" customHeight="1">
      <c r="B37" s="512"/>
      <c r="C37" s="70">
        <v>33</v>
      </c>
      <c r="D37" s="562" t="s">
        <v>33</v>
      </c>
      <c r="E37" s="562"/>
      <c r="F37" s="562"/>
      <c r="G37" s="562"/>
      <c r="H37" s="562"/>
      <c r="I37" s="563"/>
      <c r="J37" s="578" t="s">
        <v>13</v>
      </c>
      <c r="K37" s="561" t="s">
        <v>10</v>
      </c>
      <c r="L37" s="562"/>
      <c r="M37" s="562"/>
      <c r="N37" s="563"/>
      <c r="O37" s="561" t="s">
        <v>11</v>
      </c>
      <c r="P37" s="562"/>
      <c r="Q37" s="562"/>
      <c r="R37" s="562"/>
      <c r="S37" s="562"/>
      <c r="T37" s="562"/>
      <c r="U37" s="563"/>
      <c r="V37" s="657" t="s">
        <v>12</v>
      </c>
      <c r="W37" s="658"/>
      <c r="X37" s="658"/>
      <c r="Y37" s="658"/>
      <c r="Z37" s="658"/>
      <c r="AA37" s="658"/>
      <c r="AB37" s="658"/>
      <c r="AC37" s="658"/>
      <c r="AD37" s="658"/>
      <c r="AE37" s="659"/>
    </row>
    <row r="38" spans="2:31" ht="15" customHeight="1">
      <c r="B38" s="512"/>
      <c r="C38" s="70">
        <v>34</v>
      </c>
      <c r="D38" s="20"/>
      <c r="E38" s="20"/>
      <c r="F38" s="580" t="s">
        <v>129</v>
      </c>
      <c r="G38" s="553" t="s">
        <v>130</v>
      </c>
      <c r="H38" s="554"/>
      <c r="I38" s="581" t="s">
        <v>131</v>
      </c>
      <c r="J38" s="579"/>
      <c r="K38" s="686" t="s">
        <v>20</v>
      </c>
      <c r="L38" s="687"/>
      <c r="M38" s="716" t="s">
        <v>21</v>
      </c>
      <c r="N38" s="717"/>
      <c r="O38" s="652" t="s">
        <v>22</v>
      </c>
      <c r="P38" s="639"/>
      <c r="Q38" s="639"/>
      <c r="R38" s="653"/>
      <c r="S38" s="638" t="s">
        <v>132</v>
      </c>
      <c r="T38" s="639"/>
      <c r="U38" s="640"/>
      <c r="V38" s="676" t="s">
        <v>34</v>
      </c>
      <c r="W38" s="674"/>
      <c r="X38" s="673" t="s">
        <v>169</v>
      </c>
      <c r="Y38" s="674"/>
      <c r="Z38" s="629" t="s">
        <v>358</v>
      </c>
      <c r="AA38" s="630"/>
      <c r="AB38" s="633" t="s">
        <v>37</v>
      </c>
      <c r="AC38" s="598"/>
      <c r="AD38" s="598" t="s">
        <v>38</v>
      </c>
      <c r="AE38" s="599"/>
    </row>
    <row r="39" spans="2:31" ht="7.5" customHeight="1">
      <c r="B39" s="512"/>
      <c r="C39" s="532">
        <v>35</v>
      </c>
      <c r="D39" s="20"/>
      <c r="E39" s="20"/>
      <c r="F39" s="580"/>
      <c r="G39" s="555"/>
      <c r="H39" s="556"/>
      <c r="I39" s="555"/>
      <c r="J39" s="684">
        <v>1</v>
      </c>
      <c r="K39" s="688"/>
      <c r="L39" s="689"/>
      <c r="M39" s="718"/>
      <c r="N39" s="719"/>
      <c r="O39" s="722" t="s">
        <v>133</v>
      </c>
      <c r="P39" s="723"/>
      <c r="Q39" s="723"/>
      <c r="R39" s="724"/>
      <c r="S39" s="728" t="s">
        <v>134</v>
      </c>
      <c r="T39" s="723"/>
      <c r="U39" s="729"/>
      <c r="V39" s="677"/>
      <c r="W39" s="678"/>
      <c r="X39" s="631"/>
      <c r="Y39" s="675"/>
      <c r="Z39" s="631"/>
      <c r="AA39" s="632"/>
      <c r="AB39" s="634"/>
      <c r="AC39" s="600"/>
      <c r="AD39" s="600"/>
      <c r="AE39" s="601"/>
    </row>
    <row r="40" spans="2:31" ht="8.25" customHeight="1">
      <c r="B40" s="512"/>
      <c r="C40" s="533"/>
      <c r="D40" s="20"/>
      <c r="E40" s="20"/>
      <c r="F40" s="37"/>
      <c r="G40" s="692"/>
      <c r="H40" s="693"/>
      <c r="I40" s="38"/>
      <c r="J40" s="685"/>
      <c r="K40" s="690"/>
      <c r="L40" s="691"/>
      <c r="M40" s="720"/>
      <c r="N40" s="721"/>
      <c r="O40" s="725"/>
      <c r="P40" s="726"/>
      <c r="Q40" s="726"/>
      <c r="R40" s="727"/>
      <c r="S40" s="730"/>
      <c r="T40" s="726"/>
      <c r="U40" s="731"/>
      <c r="V40" s="679"/>
      <c r="W40" s="680"/>
      <c r="X40" s="671"/>
      <c r="Y40" s="654"/>
      <c r="Z40" s="761" t="str">
        <f>IF(Y40="","",0.0073*3.141592654*(Y40^2)/4)</f>
        <v/>
      </c>
      <c r="AA40" s="608" t="s">
        <v>135</v>
      </c>
      <c r="AB40" s="634"/>
      <c r="AC40" s="600"/>
      <c r="AD40" s="600"/>
      <c r="AE40" s="601"/>
    </row>
    <row r="41" spans="2:31" ht="7.5" customHeight="1">
      <c r="B41" s="512"/>
      <c r="C41" s="532">
        <v>36</v>
      </c>
      <c r="D41" s="683" t="s">
        <v>17</v>
      </c>
      <c r="E41" s="544"/>
      <c r="F41" s="547">
        <v>2</v>
      </c>
      <c r="G41" s="557">
        <v>1.5</v>
      </c>
      <c r="H41" s="558"/>
      <c r="I41" s="732">
        <v>1</v>
      </c>
      <c r="J41" s="549">
        <v>0.9</v>
      </c>
      <c r="K41" s="29"/>
      <c r="L41" s="28"/>
      <c r="M41" s="26"/>
      <c r="N41" s="25"/>
      <c r="O41" s="23"/>
      <c r="P41" s="24"/>
      <c r="Q41" s="24"/>
      <c r="R41" s="27"/>
      <c r="S41" s="26"/>
      <c r="T41" s="24"/>
      <c r="U41" s="25"/>
      <c r="V41" s="681"/>
      <c r="W41" s="682"/>
      <c r="X41" s="672"/>
      <c r="Y41" s="655"/>
      <c r="Z41" s="762"/>
      <c r="AA41" s="609"/>
      <c r="AB41" s="634"/>
      <c r="AC41" s="600"/>
      <c r="AD41" s="600"/>
      <c r="AE41" s="601"/>
    </row>
    <row r="42" spans="2:31" ht="7.5" customHeight="1">
      <c r="B42" s="512"/>
      <c r="C42" s="533"/>
      <c r="D42" s="545" t="s">
        <v>136</v>
      </c>
      <c r="E42" s="546"/>
      <c r="F42" s="548"/>
      <c r="G42" s="559"/>
      <c r="H42" s="560"/>
      <c r="I42" s="733"/>
      <c r="J42" s="550"/>
      <c r="K42" s="539" t="s">
        <v>137</v>
      </c>
      <c r="L42" s="538" t="str">
        <f>IF(L34="","",L34*L35)</f>
        <v/>
      </c>
      <c r="M42" s="636" t="s">
        <v>138</v>
      </c>
      <c r="N42" s="736" t="str">
        <f>IF(L42="","",L42/2)</f>
        <v/>
      </c>
      <c r="O42" s="539" t="s">
        <v>139</v>
      </c>
      <c r="P42" s="621" t="str">
        <f>IF(X31="","","="&amp;L42*X31)</f>
        <v/>
      </c>
      <c r="Q42" s="621"/>
      <c r="R42" s="637"/>
      <c r="S42" s="636" t="s">
        <v>140</v>
      </c>
      <c r="T42" s="621" t="str">
        <f>IF(X31="","","="&amp;N42*X31)</f>
        <v/>
      </c>
      <c r="U42" s="622"/>
      <c r="V42" s="707" t="s">
        <v>41</v>
      </c>
      <c r="W42" s="708"/>
      <c r="X42" s="708"/>
      <c r="Y42" s="709"/>
      <c r="Z42" s="759" t="str">
        <f>IF(Y40="","",920*Y40/12)</f>
        <v/>
      </c>
      <c r="AA42" s="604" t="s">
        <v>141</v>
      </c>
      <c r="AB42" s="634"/>
      <c r="AC42" s="600"/>
      <c r="AD42" s="600"/>
      <c r="AE42" s="601"/>
    </row>
    <row r="43" spans="2:31" ht="7.5" customHeight="1">
      <c r="B43" s="512"/>
      <c r="C43" s="532">
        <v>37</v>
      </c>
      <c r="D43" s="543" t="s">
        <v>142</v>
      </c>
      <c r="E43" s="544"/>
      <c r="F43" s="547">
        <v>1.5</v>
      </c>
      <c r="G43" s="557">
        <v>1</v>
      </c>
      <c r="H43" s="558"/>
      <c r="I43" s="557">
        <v>0.6</v>
      </c>
      <c r="J43" s="549">
        <v>0.8</v>
      </c>
      <c r="K43" s="540"/>
      <c r="L43" s="538"/>
      <c r="M43" s="735"/>
      <c r="N43" s="736"/>
      <c r="O43" s="539"/>
      <c r="P43" s="621"/>
      <c r="Q43" s="621"/>
      <c r="R43" s="637"/>
      <c r="S43" s="636"/>
      <c r="T43" s="621"/>
      <c r="U43" s="622"/>
      <c r="V43" s="710"/>
      <c r="W43" s="711"/>
      <c r="X43" s="711"/>
      <c r="Y43" s="712"/>
      <c r="Z43" s="760"/>
      <c r="AA43" s="605"/>
      <c r="AB43" s="635"/>
      <c r="AC43" s="602"/>
      <c r="AD43" s="602"/>
      <c r="AE43" s="603"/>
    </row>
    <row r="44" spans="2:31" ht="7.5" customHeight="1">
      <c r="B44" s="512"/>
      <c r="C44" s="533"/>
      <c r="D44" s="545"/>
      <c r="E44" s="546"/>
      <c r="F44" s="548"/>
      <c r="G44" s="559"/>
      <c r="H44" s="560"/>
      <c r="I44" s="559"/>
      <c r="J44" s="550"/>
      <c r="K44" s="534" t="s">
        <v>143</v>
      </c>
      <c r="L44" s="535"/>
      <c r="M44" s="526" t="s">
        <v>144</v>
      </c>
      <c r="N44" s="527"/>
      <c r="O44" s="734" t="s">
        <v>145</v>
      </c>
      <c r="P44" s="627"/>
      <c r="Q44" s="627"/>
      <c r="R44" s="535"/>
      <c r="S44" s="526" t="s">
        <v>146</v>
      </c>
      <c r="T44" s="627"/>
      <c r="U44" s="527"/>
      <c r="V44" s="701"/>
      <c r="W44" s="702"/>
      <c r="X44" s="702"/>
      <c r="Y44" s="702"/>
      <c r="Z44" s="702"/>
      <c r="AA44" s="703"/>
      <c r="AB44" s="625"/>
      <c r="AC44" s="623" t="s">
        <v>147</v>
      </c>
      <c r="AD44" s="699"/>
      <c r="AE44" s="697" t="s">
        <v>147</v>
      </c>
    </row>
    <row r="45" spans="2:31" ht="15" customHeight="1">
      <c r="B45" s="512"/>
      <c r="C45" s="70">
        <v>38</v>
      </c>
      <c r="D45" s="541" t="s">
        <v>18</v>
      </c>
      <c r="E45" s="542"/>
      <c r="F45" s="21">
        <v>1</v>
      </c>
      <c r="G45" s="582">
        <v>0.6</v>
      </c>
      <c r="H45" s="583"/>
      <c r="I45" s="22">
        <v>0.4</v>
      </c>
      <c r="J45" s="36">
        <v>0.7</v>
      </c>
      <c r="K45" s="536"/>
      <c r="L45" s="537"/>
      <c r="M45" s="528"/>
      <c r="N45" s="529"/>
      <c r="O45" s="536"/>
      <c r="P45" s="628"/>
      <c r="Q45" s="628"/>
      <c r="R45" s="537"/>
      <c r="S45" s="528"/>
      <c r="T45" s="628"/>
      <c r="U45" s="529"/>
      <c r="V45" s="704"/>
      <c r="W45" s="705"/>
      <c r="X45" s="705"/>
      <c r="Y45" s="705"/>
      <c r="Z45" s="705"/>
      <c r="AA45" s="706"/>
      <c r="AB45" s="626"/>
      <c r="AC45" s="624"/>
      <c r="AD45" s="700"/>
      <c r="AE45" s="698"/>
    </row>
    <row r="46" spans="2:31" ht="15" customHeight="1" thickBot="1">
      <c r="B46" s="512"/>
      <c r="C46" s="70">
        <v>39</v>
      </c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8"/>
    </row>
    <row r="47" spans="2:31" ht="15" customHeight="1">
      <c r="B47" s="512"/>
      <c r="C47" s="70">
        <v>40</v>
      </c>
      <c r="D47" s="514" t="s">
        <v>6</v>
      </c>
      <c r="E47" s="515"/>
      <c r="F47" s="515"/>
      <c r="G47" s="515"/>
      <c r="H47" s="515"/>
      <c r="I47" s="515"/>
      <c r="J47" s="515"/>
      <c r="K47" s="515"/>
      <c r="L47" s="516"/>
      <c r="M47" s="517" t="s">
        <v>7</v>
      </c>
      <c r="N47" s="515"/>
      <c r="O47" s="515"/>
      <c r="P47" s="515"/>
      <c r="Q47" s="515"/>
      <c r="R47" s="515"/>
      <c r="S47" s="515"/>
      <c r="T47" s="515"/>
      <c r="U47" s="515"/>
      <c r="V47" s="515"/>
      <c r="W47" s="516"/>
      <c r="X47" s="517" t="s">
        <v>107</v>
      </c>
      <c r="Y47" s="515"/>
      <c r="Z47" s="515"/>
      <c r="AA47" s="515"/>
      <c r="AB47" s="515"/>
      <c r="AC47" s="515"/>
      <c r="AD47" s="515"/>
      <c r="AE47" s="518"/>
    </row>
    <row r="48" spans="2:31" ht="15" customHeight="1">
      <c r="B48" s="512"/>
      <c r="C48" s="70">
        <v>41</v>
      </c>
      <c r="D48" s="11" t="s">
        <v>148</v>
      </c>
      <c r="E48" s="93" t="s">
        <v>149</v>
      </c>
      <c r="F48" s="93"/>
      <c r="G48" s="93"/>
      <c r="H48" s="94"/>
      <c r="I48" s="94"/>
      <c r="J48" s="94"/>
      <c r="K48" s="10"/>
      <c r="L48" s="11"/>
      <c r="M48" s="16" t="s">
        <v>148</v>
      </c>
      <c r="N48" s="12"/>
      <c r="O48" s="49" t="s">
        <v>150</v>
      </c>
      <c r="P48" s="32"/>
      <c r="Q48" s="32"/>
      <c r="R48" s="620" t="str">
        <f>IF(L42="","",INT(F52*10+1)/10)</f>
        <v/>
      </c>
      <c r="S48" s="620"/>
      <c r="T48" s="620"/>
      <c r="U48" s="620"/>
      <c r="V48" s="11"/>
      <c r="W48" s="13"/>
      <c r="X48" s="16" t="s">
        <v>148</v>
      </c>
      <c r="Y48" s="12"/>
      <c r="Z48" s="49" t="s">
        <v>151</v>
      </c>
      <c r="AA48" s="6"/>
      <c r="AB48" s="620" t="str">
        <f>IF(X31="","",L42*X31)</f>
        <v/>
      </c>
      <c r="AC48" s="620"/>
      <c r="AD48" s="11"/>
      <c r="AE48" s="14"/>
    </row>
    <row r="49" spans="2:31" ht="15" customHeight="1">
      <c r="B49" s="512"/>
      <c r="C49" s="70">
        <v>42</v>
      </c>
      <c r="D49" s="6"/>
      <c r="E49" s="11"/>
      <c r="F49" s="91"/>
      <c r="G49" s="91"/>
      <c r="H49" s="92" t="s">
        <v>152</v>
      </c>
      <c r="I49" s="11"/>
      <c r="J49" s="11"/>
      <c r="K49" s="11"/>
      <c r="L49" s="6"/>
      <c r="M49" s="7"/>
      <c r="N49" s="11"/>
      <c r="O49" s="48" t="s">
        <v>153</v>
      </c>
      <c r="P49" s="33"/>
      <c r="Q49" s="33"/>
      <c r="R49" s="531" t="str">
        <f>IF(Z40="","",Z40)</f>
        <v/>
      </c>
      <c r="S49" s="531"/>
      <c r="T49" s="531"/>
      <c r="U49" s="531"/>
      <c r="V49" s="6"/>
      <c r="W49" s="8"/>
      <c r="X49" s="7"/>
      <c r="Y49" s="11"/>
      <c r="Z49" s="51" t="s">
        <v>154</v>
      </c>
      <c r="AA49" s="6"/>
      <c r="AB49" s="531" t="str">
        <f>IF(X31="","",AD34&amp;"×"&amp;Z40)</f>
        <v/>
      </c>
      <c r="AC49" s="531"/>
      <c r="AD49" s="6"/>
      <c r="AE49" s="9"/>
    </row>
    <row r="50" spans="2:31" ht="15" customHeight="1">
      <c r="B50" s="512"/>
      <c r="C50" s="70">
        <v>43</v>
      </c>
      <c r="D50" s="6"/>
      <c r="E50" s="52" t="str">
        <f>IF(L42="","",L42*X31&amp;"×")</f>
        <v/>
      </c>
      <c r="F50" s="511" t="str">
        <f>IF(Z31="","",Z31&amp;"－(")</f>
        <v/>
      </c>
      <c r="G50" s="511"/>
      <c r="H50" s="511" t="str">
        <f>IF(X31="","",X31&amp;"－")</f>
        <v/>
      </c>
      <c r="I50" s="511"/>
      <c r="J50" s="53" t="str">
        <f>IF(N42="","",N42*X31&amp;")")</f>
        <v/>
      </c>
      <c r="K50" s="54" t="str">
        <f>IF(AD31="","","×"&amp;AD31)</f>
        <v/>
      </c>
      <c r="L50" s="55"/>
      <c r="M50" s="6"/>
      <c r="N50" s="6"/>
      <c r="O50" s="696" t="str">
        <f>IF(R48="","",INT(E52*10)/10/Z40)</f>
        <v/>
      </c>
      <c r="P50" s="696"/>
      <c r="Q50" s="696"/>
      <c r="R50" s="696"/>
      <c r="S50" s="695" t="str">
        <f>IF(O50="","",INT(O50*9.80665)/1000&amp;"［KN］")</f>
        <v/>
      </c>
      <c r="T50" s="695"/>
      <c r="U50" s="695"/>
      <c r="V50" s="695"/>
      <c r="W50" s="8"/>
      <c r="X50" s="6"/>
      <c r="Y50" s="6"/>
      <c r="Z50" s="694" t="str">
        <f>IF(AB48="","",INT(10*X31/AD34/Z40)/10)</f>
        <v/>
      </c>
      <c r="AA50" s="694"/>
      <c r="AB50" s="715" t="str">
        <f>IF(Z50="","",INT(Z50*9.80665)/1000&amp;"［KN］")</f>
        <v/>
      </c>
      <c r="AC50" s="715"/>
      <c r="AD50" s="715"/>
      <c r="AE50" s="9"/>
    </row>
    <row r="51" spans="2:31" ht="15" customHeight="1">
      <c r="B51" s="512"/>
      <c r="C51" s="70">
        <v>44</v>
      </c>
      <c r="D51" s="6"/>
      <c r="E51" s="10"/>
      <c r="F51" s="10"/>
      <c r="G51" s="10"/>
      <c r="H51" s="46" t="str">
        <f>IF(U34="","",U34&amp;"×"&amp;X34)</f>
        <v/>
      </c>
      <c r="I51" s="10"/>
      <c r="J51" s="10"/>
      <c r="K51" s="10"/>
      <c r="L51" s="8"/>
      <c r="M51" s="6"/>
      <c r="N51" s="6"/>
      <c r="O51" s="6"/>
      <c r="P51" s="6"/>
      <c r="Q51" s="6"/>
      <c r="R51" s="6"/>
      <c r="S51" s="6"/>
      <c r="T51" s="6"/>
      <c r="U51" s="6"/>
      <c r="V51" s="6"/>
      <c r="W51" s="8"/>
      <c r="X51" s="6"/>
      <c r="Y51" s="6"/>
      <c r="Z51" s="6"/>
      <c r="AA51" s="6"/>
      <c r="AB51" s="6"/>
      <c r="AC51" s="6"/>
      <c r="AD51" s="6"/>
      <c r="AE51" s="9"/>
    </row>
    <row r="52" spans="2:31" ht="15" customHeight="1">
      <c r="B52" s="512"/>
      <c r="C52" s="70">
        <v>45</v>
      </c>
      <c r="D52" s="6"/>
      <c r="E52" s="551" t="str">
        <f>IF(L42="","",(L42*X31*Z31-(X31-N42*X31)*AD31)/(U34*X34))</f>
        <v/>
      </c>
      <c r="F52" s="552"/>
      <c r="G52" s="98"/>
      <c r="H52" s="98"/>
      <c r="I52" s="584" t="str">
        <f>IF(F52="","",INT(F52*9.80665)/1000&amp;"［KN］")</f>
        <v/>
      </c>
      <c r="J52" s="584"/>
      <c r="K52" s="584"/>
      <c r="L52" s="8"/>
      <c r="M52" s="6"/>
      <c r="N52" s="6"/>
      <c r="O52" s="6"/>
      <c r="P52" s="6"/>
      <c r="Q52" s="6"/>
      <c r="R52" s="6"/>
      <c r="S52" s="6"/>
      <c r="T52" s="6"/>
      <c r="U52" s="6"/>
      <c r="V52" s="6"/>
      <c r="W52" s="8"/>
      <c r="X52" s="6"/>
      <c r="Y52" s="6"/>
      <c r="Z52" s="6"/>
      <c r="AA52" s="6"/>
      <c r="AB52" s="6"/>
      <c r="AC52" s="6"/>
      <c r="AD52" s="6"/>
      <c r="AE52" s="9"/>
    </row>
    <row r="53" spans="2:31" ht="15" customHeight="1">
      <c r="B53" s="512"/>
      <c r="C53" s="70">
        <v>46</v>
      </c>
      <c r="D53" s="15"/>
      <c r="E53" s="6"/>
      <c r="F53" s="6"/>
      <c r="G53" s="6"/>
      <c r="H53" s="6"/>
      <c r="I53" s="6"/>
      <c r="J53" s="6"/>
      <c r="K53" s="6"/>
      <c r="L53" s="8"/>
      <c r="M53" s="15"/>
      <c r="N53" s="6"/>
      <c r="O53" s="6"/>
      <c r="P53" s="6"/>
      <c r="Q53" s="6"/>
      <c r="R53" s="6"/>
      <c r="S53" s="6"/>
      <c r="T53" s="6"/>
      <c r="U53" s="6"/>
      <c r="V53" s="6"/>
      <c r="W53" s="8"/>
      <c r="X53" s="15"/>
      <c r="Y53" s="6"/>
      <c r="Z53" s="6"/>
      <c r="AA53" s="6"/>
      <c r="AB53" s="6"/>
      <c r="AC53" s="6"/>
      <c r="AD53" s="6"/>
      <c r="AE53" s="9"/>
    </row>
    <row r="54" spans="2:31" ht="15" customHeight="1">
      <c r="B54" s="512"/>
      <c r="C54" s="70">
        <v>47</v>
      </c>
      <c r="D54" s="15" t="s">
        <v>8</v>
      </c>
      <c r="E54" s="6"/>
      <c r="F54" s="17" t="s">
        <v>155</v>
      </c>
      <c r="G54" s="17" t="str">
        <f>IF(E52="","",IF(FE5452&gt;Z42,INT(E52*10)/10&amp;"＞Ta:"&amp;Z42,INT(E52*10)/10&amp;"≦Ta:"&amp;Z42))</f>
        <v/>
      </c>
      <c r="H54" s="6"/>
      <c r="I54" s="6"/>
      <c r="J54" s="6"/>
      <c r="K54" s="6"/>
      <c r="L54" s="8"/>
      <c r="M54" s="15" t="s">
        <v>8</v>
      </c>
      <c r="N54" s="6"/>
      <c r="O54" s="18" t="s">
        <v>156</v>
      </c>
      <c r="P54" s="18"/>
      <c r="Q54" s="95" t="str">
        <f>IF(O50="","",IF(O50&gt;AB44,INT(O50*10)/10&amp;"＞ft:"&amp;AB44,INT(O50*10)/10&amp;"≦ft:"&amp;AB44))</f>
        <v/>
      </c>
      <c r="R54" s="50"/>
      <c r="S54" s="6"/>
      <c r="T54" s="6"/>
      <c r="U54" s="6"/>
      <c r="V54" s="6"/>
      <c r="W54" s="8"/>
      <c r="X54" s="15" t="s">
        <v>8</v>
      </c>
      <c r="Y54" s="6"/>
      <c r="Z54" s="18" t="s">
        <v>157</v>
      </c>
      <c r="AA54" s="95" t="str">
        <f>IF(Z50="","",IF(Z50&gt;AD44,INT(Z50*10)/10&amp;"＞fs:"&amp;AD44,INT(Z50*10)/10&amp;"≦fs:"&amp;AD44))</f>
        <v/>
      </c>
      <c r="AB54" s="6"/>
      <c r="AC54" s="6"/>
      <c r="AD54" s="6"/>
      <c r="AE54" s="9"/>
    </row>
    <row r="55" spans="2:31" ht="15" customHeight="1">
      <c r="B55" s="512"/>
      <c r="C55" s="70">
        <v>48</v>
      </c>
      <c r="D55" s="6"/>
      <c r="E55" s="6"/>
      <c r="F55" s="6"/>
      <c r="G55" s="6"/>
      <c r="H55" s="19" t="s">
        <v>9</v>
      </c>
      <c r="I55" s="47" t="str">
        <f>IF(E52="","",IF(E52&gt;Z42,"不合格","合格"))</f>
        <v/>
      </c>
      <c r="J55" s="6"/>
      <c r="K55" s="6"/>
      <c r="L55" s="8"/>
      <c r="M55" s="6"/>
      <c r="N55" s="6"/>
      <c r="O55" s="6"/>
      <c r="P55" s="6"/>
      <c r="Q55" s="6"/>
      <c r="R55" s="19" t="s">
        <v>9</v>
      </c>
      <c r="S55" s="47" t="str">
        <f>IF(O50="","",IF(O50&gt;AB44,"不合格","合格"))</f>
        <v/>
      </c>
      <c r="T55" s="6"/>
      <c r="U55" s="6"/>
      <c r="V55" s="6"/>
      <c r="W55" s="8"/>
      <c r="X55" s="6"/>
      <c r="Y55" s="6"/>
      <c r="Z55" s="6"/>
      <c r="AA55" s="19" t="s">
        <v>9</v>
      </c>
      <c r="AB55" s="47" t="str">
        <f>IF(Z50="","",IF(Z50&gt;AD44,"不合格","合格"))</f>
        <v/>
      </c>
      <c r="AC55" s="6"/>
      <c r="AD55" s="6"/>
      <c r="AE55" s="9"/>
    </row>
    <row r="56" spans="2:31" ht="15" customHeight="1">
      <c r="B56" s="512"/>
      <c r="C56" s="70">
        <v>49</v>
      </c>
      <c r="D56" s="6"/>
      <c r="E56" s="6"/>
      <c r="F56" s="6"/>
      <c r="G56" s="6"/>
      <c r="H56" s="6"/>
      <c r="I56" s="6"/>
      <c r="J56" s="6"/>
      <c r="K56" s="6"/>
      <c r="L56" s="8"/>
      <c r="M56" s="6"/>
      <c r="N56" s="6"/>
      <c r="O56" s="6"/>
      <c r="P56" s="6"/>
      <c r="Q56" s="6"/>
      <c r="R56" s="6"/>
      <c r="S56" s="6"/>
      <c r="T56" s="6"/>
      <c r="U56" s="6"/>
      <c r="V56" s="6"/>
      <c r="W56" s="8"/>
      <c r="X56" s="6"/>
      <c r="Y56" s="6"/>
      <c r="Z56" s="6"/>
      <c r="AA56" s="6"/>
      <c r="AB56" s="6"/>
      <c r="AC56" s="6"/>
      <c r="AD56" s="6"/>
      <c r="AE56" s="9"/>
    </row>
    <row r="57" spans="2:31" ht="15" customHeight="1">
      <c r="B57" s="512"/>
      <c r="C57" s="70">
        <v>50</v>
      </c>
      <c r="D57" s="6"/>
      <c r="E57" s="6"/>
      <c r="F57" s="6"/>
      <c r="G57" s="6"/>
      <c r="H57" s="6"/>
      <c r="I57" s="6"/>
      <c r="J57" s="6"/>
      <c r="K57" s="6"/>
      <c r="L57" s="8"/>
      <c r="M57" s="6"/>
      <c r="N57" s="6"/>
      <c r="O57" s="6"/>
      <c r="P57" s="6"/>
      <c r="Q57" s="6"/>
      <c r="R57" s="6"/>
      <c r="S57" s="6"/>
      <c r="T57" s="6"/>
      <c r="U57" s="6"/>
      <c r="V57" s="6"/>
      <c r="W57" s="8"/>
      <c r="X57" s="6"/>
      <c r="Y57" s="6"/>
      <c r="Z57" s="6"/>
      <c r="AA57" s="6"/>
      <c r="AB57" s="6"/>
      <c r="AC57" s="6"/>
      <c r="AD57" s="6"/>
      <c r="AE57" s="9"/>
    </row>
    <row r="58" spans="2:31" ht="15" customHeight="1">
      <c r="B58" s="512"/>
      <c r="C58" s="70">
        <v>51</v>
      </c>
      <c r="D58" s="15" t="s">
        <v>25</v>
      </c>
      <c r="E58" s="6"/>
      <c r="F58" s="6"/>
      <c r="G58" s="6"/>
      <c r="H58" s="6"/>
      <c r="I58" s="6"/>
      <c r="J58" s="6"/>
      <c r="K58" s="6"/>
      <c r="L58" s="8"/>
      <c r="M58" s="15" t="s">
        <v>23</v>
      </c>
      <c r="N58" s="6"/>
      <c r="O58" s="6"/>
      <c r="P58" s="6"/>
      <c r="Q58" s="6"/>
      <c r="R58" s="6"/>
      <c r="S58" s="6"/>
      <c r="T58" s="6"/>
      <c r="U58" s="6"/>
      <c r="V58" s="6"/>
      <c r="W58" s="8"/>
      <c r="X58" s="15" t="s">
        <v>24</v>
      </c>
      <c r="Y58" s="6"/>
      <c r="Z58" s="6"/>
      <c r="AA58" s="6"/>
      <c r="AB58" s="6"/>
      <c r="AC58" s="6"/>
      <c r="AD58" s="6"/>
      <c r="AE58" s="9"/>
    </row>
    <row r="59" spans="2:31" ht="15" customHeight="1">
      <c r="B59" s="512"/>
      <c r="C59" s="70">
        <v>52</v>
      </c>
      <c r="D59" s="6"/>
      <c r="E59" s="6"/>
      <c r="F59" s="57" t="s">
        <v>158</v>
      </c>
      <c r="G59" s="62"/>
      <c r="H59" s="530" t="str">
        <f>IF(Z42="","",Z42)</f>
        <v/>
      </c>
      <c r="I59" s="530"/>
      <c r="J59" s="96"/>
      <c r="K59" s="6"/>
      <c r="L59" s="8"/>
      <c r="M59" s="6"/>
      <c r="N59" s="6"/>
      <c r="O59" s="57" t="s">
        <v>159</v>
      </c>
      <c r="P59" s="30"/>
      <c r="Q59" s="30"/>
      <c r="R59" s="530" t="str">
        <f>IF(L42="","",AB44)</f>
        <v/>
      </c>
      <c r="S59" s="530"/>
      <c r="T59" s="530"/>
      <c r="U59" s="530"/>
      <c r="V59" s="6"/>
      <c r="W59" s="8"/>
      <c r="X59" s="6"/>
      <c r="Y59" s="6"/>
      <c r="Z59" s="57" t="s">
        <v>160</v>
      </c>
      <c r="AA59" s="6"/>
      <c r="AB59" s="530" t="str">
        <f>IF(X31="","",AD44)</f>
        <v/>
      </c>
      <c r="AC59" s="530"/>
      <c r="AD59" s="6"/>
      <c r="AE59" s="9"/>
    </row>
    <row r="60" spans="2:31" ht="15" customHeight="1">
      <c r="B60" s="512"/>
      <c r="C60" s="70">
        <v>53</v>
      </c>
      <c r="D60" s="6"/>
      <c r="E60" s="6"/>
      <c r="F60" s="56" t="s">
        <v>70</v>
      </c>
      <c r="G60" s="56"/>
      <c r="H60" s="531" t="str">
        <f>IF(E52="","",INT(E52*10)/10)</f>
        <v/>
      </c>
      <c r="I60" s="531"/>
      <c r="J60" s="97"/>
      <c r="K60" s="6"/>
      <c r="L60" s="8"/>
      <c r="M60" s="6"/>
      <c r="N60" s="6"/>
      <c r="O60" s="58" t="s">
        <v>72</v>
      </c>
      <c r="P60" s="31"/>
      <c r="Q60" s="31"/>
      <c r="R60" s="531" t="str">
        <f>IF(L42="","",INT((E52*10)/Z40)/10)</f>
        <v/>
      </c>
      <c r="S60" s="531"/>
      <c r="T60" s="531"/>
      <c r="U60" s="531"/>
      <c r="V60" s="6"/>
      <c r="W60" s="8"/>
      <c r="X60" s="6"/>
      <c r="Y60" s="6"/>
      <c r="Z60" s="58" t="s">
        <v>161</v>
      </c>
      <c r="AA60" s="6"/>
      <c r="AB60" s="531" t="str">
        <f>IF(X31="","",INT(Z50*10)/10)</f>
        <v/>
      </c>
      <c r="AC60" s="531"/>
      <c r="AD60" s="6"/>
      <c r="AE60" s="9"/>
    </row>
    <row r="61" spans="2:31" ht="15" customHeight="1">
      <c r="B61" s="512"/>
      <c r="C61" s="71">
        <v>54</v>
      </c>
      <c r="D61" s="72"/>
      <c r="E61" s="72"/>
      <c r="F61" s="72"/>
      <c r="G61" s="72"/>
      <c r="H61" s="585" t="str">
        <f>IF(H59="","",INT(10*H59/H60)/10&amp;"(倍)")</f>
        <v/>
      </c>
      <c r="I61" s="585"/>
      <c r="J61" s="585"/>
      <c r="K61" s="72"/>
      <c r="L61" s="73"/>
      <c r="M61" s="72"/>
      <c r="N61" s="72"/>
      <c r="O61" s="72"/>
      <c r="P61" s="72"/>
      <c r="Q61" s="72"/>
      <c r="R61" s="519" t="str">
        <f>IF(R59="","",INT(10*R59/R60)/10&amp;"(倍)")</f>
        <v/>
      </c>
      <c r="S61" s="519"/>
      <c r="T61" s="519"/>
      <c r="U61" s="519"/>
      <c r="V61" s="72"/>
      <c r="W61" s="73"/>
      <c r="X61" s="72"/>
      <c r="Y61" s="72"/>
      <c r="Z61" s="72"/>
      <c r="AA61" s="72"/>
      <c r="AB61" s="519" t="str">
        <f>IF(AD44="","",INT(10*AD44/Z50)/10&amp;"(倍)")</f>
        <v/>
      </c>
      <c r="AC61" s="519"/>
      <c r="AD61" s="72"/>
      <c r="AE61" s="74"/>
    </row>
    <row r="62" spans="2:31" ht="18" customHeight="1">
      <c r="B62" s="512"/>
      <c r="C62" s="77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8"/>
      <c r="AA62" s="75"/>
      <c r="AB62" s="78"/>
      <c r="AC62" s="99" t="s">
        <v>108</v>
      </c>
      <c r="AD62" s="75"/>
      <c r="AE62" s="76"/>
    </row>
    <row r="63" spans="2:31" ht="4.5" customHeight="1">
      <c r="B63" s="512"/>
    </row>
  </sheetData>
  <sheetProtection password="B220" sheet="1" objects="1" scenarios="1" formatCells="0"/>
  <mergeCells count="129">
    <mergeCell ref="H50:I50"/>
    <mergeCell ref="C43:C44"/>
    <mergeCell ref="L42:L43"/>
    <mergeCell ref="K42:K43"/>
    <mergeCell ref="D45:E45"/>
    <mergeCell ref="D43:E44"/>
    <mergeCell ref="F43:F44"/>
    <mergeCell ref="J41:J42"/>
    <mergeCell ref="D42:E42"/>
    <mergeCell ref="B2:B63"/>
    <mergeCell ref="C39:C40"/>
    <mergeCell ref="C41:C42"/>
    <mergeCell ref="F41:F42"/>
    <mergeCell ref="D41:E41"/>
    <mergeCell ref="I41:I42"/>
    <mergeCell ref="J4:X4"/>
    <mergeCell ref="J3:X3"/>
    <mergeCell ref="J2:X2"/>
    <mergeCell ref="I5:J5"/>
    <mergeCell ref="K5:U5"/>
    <mergeCell ref="E52:F52"/>
    <mergeCell ref="G38:H39"/>
    <mergeCell ref="G40:H40"/>
    <mergeCell ref="G41:H42"/>
    <mergeCell ref="G43:H44"/>
    <mergeCell ref="G45:H45"/>
    <mergeCell ref="O42:O43"/>
    <mergeCell ref="S42:S43"/>
    <mergeCell ref="P42:R43"/>
    <mergeCell ref="O38:R38"/>
    <mergeCell ref="O39:R40"/>
    <mergeCell ref="S39:U40"/>
    <mergeCell ref="O30:R30"/>
    <mergeCell ref="AC2:AE2"/>
    <mergeCell ref="D47:L47"/>
    <mergeCell ref="M47:W47"/>
    <mergeCell ref="X47:AE47"/>
    <mergeCell ref="AB61:AC61"/>
    <mergeCell ref="D5:H6"/>
    <mergeCell ref="M44:N45"/>
    <mergeCell ref="AB59:AC59"/>
    <mergeCell ref="AB60:AC60"/>
    <mergeCell ref="K37:N37"/>
    <mergeCell ref="O37:U37"/>
    <mergeCell ref="O34:R34"/>
    <mergeCell ref="S31:T31"/>
    <mergeCell ref="O31:P31"/>
    <mergeCell ref="Q31:R31"/>
    <mergeCell ref="O32:W32"/>
    <mergeCell ref="U34:V34"/>
    <mergeCell ref="S34:T34"/>
    <mergeCell ref="O33:T33"/>
    <mergeCell ref="AB49:AC49"/>
    <mergeCell ref="AB48:AC48"/>
    <mergeCell ref="T42:U43"/>
    <mergeCell ref="AC44:AC45"/>
    <mergeCell ref="AB44:AB45"/>
    <mergeCell ref="AC5:AE6"/>
    <mergeCell ref="V5:AB6"/>
    <mergeCell ref="AD38:AE43"/>
    <mergeCell ref="AA42:AA43"/>
    <mergeCell ref="Z40:Z41"/>
    <mergeCell ref="AA40:AA41"/>
    <mergeCell ref="X33:Z33"/>
    <mergeCell ref="AA33:AC33"/>
    <mergeCell ref="X30:Y30"/>
    <mergeCell ref="U33:W33"/>
    <mergeCell ref="V37:AE37"/>
    <mergeCell ref="AD33:AE33"/>
    <mergeCell ref="AD32:AE32"/>
    <mergeCell ref="X32:AC32"/>
    <mergeCell ref="AD34:AE34"/>
    <mergeCell ref="X34:Z34"/>
    <mergeCell ref="Z38:AA39"/>
    <mergeCell ref="AB38:AC43"/>
    <mergeCell ref="S38:U38"/>
    <mergeCell ref="Y40:Y41"/>
    <mergeCell ref="X40:X41"/>
    <mergeCell ref="X38:Y39"/>
    <mergeCell ref="V38:W39"/>
    <mergeCell ref="V40:W41"/>
    <mergeCell ref="V30:W30"/>
    <mergeCell ref="X28:Y29"/>
    <mergeCell ref="O28:W29"/>
    <mergeCell ref="R61:U61"/>
    <mergeCell ref="R59:U59"/>
    <mergeCell ref="R60:U60"/>
    <mergeCell ref="I52:K52"/>
    <mergeCell ref="H61:J61"/>
    <mergeCell ref="H59:I59"/>
    <mergeCell ref="J39:J40"/>
    <mergeCell ref="K38:L40"/>
    <mergeCell ref="M38:N40"/>
    <mergeCell ref="I43:I44"/>
    <mergeCell ref="S44:U45"/>
    <mergeCell ref="R48:U48"/>
    <mergeCell ref="R49:U49"/>
    <mergeCell ref="H60:I60"/>
    <mergeCell ref="D37:I37"/>
    <mergeCell ref="J37:J38"/>
    <mergeCell ref="F38:F39"/>
    <mergeCell ref="I38:I39"/>
    <mergeCell ref="K44:L45"/>
    <mergeCell ref="O44:R45"/>
    <mergeCell ref="F50:G50"/>
    <mergeCell ref="M42:M43"/>
    <mergeCell ref="N42:N43"/>
    <mergeCell ref="I6:J6"/>
    <mergeCell ref="H14:J14"/>
    <mergeCell ref="S50:V50"/>
    <mergeCell ref="J43:J44"/>
    <mergeCell ref="O50:R50"/>
    <mergeCell ref="AE44:AE45"/>
    <mergeCell ref="AD44:AD45"/>
    <mergeCell ref="V44:AA45"/>
    <mergeCell ref="V42:Y43"/>
    <mergeCell ref="Z42:Z43"/>
    <mergeCell ref="S6:U6"/>
    <mergeCell ref="K6:M6"/>
    <mergeCell ref="AB50:AD50"/>
    <mergeCell ref="Z50:AA50"/>
    <mergeCell ref="N6:R6"/>
    <mergeCell ref="AA34:AC34"/>
    <mergeCell ref="AB30:AC30"/>
    <mergeCell ref="AD30:AE30"/>
    <mergeCell ref="Z28:AA29"/>
    <mergeCell ref="Z30:AA30"/>
    <mergeCell ref="AB28:AE29"/>
    <mergeCell ref="S30:U30"/>
  </mergeCells>
  <phoneticPr fontId="3"/>
  <pageMargins left="0.59055118110236227" right="0.31496062992125984" top="0.39370078740157483" bottom="0.35433070866141736" header="0" footer="0"/>
  <pageSetup paperSize="9" scale="99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63"/>
  <sheetViews>
    <sheetView view="pageBreakPreview" zoomScaleNormal="100" workbookViewId="0"/>
  </sheetViews>
  <sheetFormatPr defaultRowHeight="13.5"/>
  <cols>
    <col min="1" max="1" width="1.25" style="100" customWidth="1"/>
    <col min="2" max="2" width="1.625" style="100" customWidth="1"/>
    <col min="3" max="3" width="2.5" style="100" customWidth="1"/>
    <col min="4" max="4" width="4.375" style="100" customWidth="1"/>
    <col min="5" max="13" width="3.75" style="100" customWidth="1"/>
    <col min="14" max="14" width="1.625" style="100" customWidth="1"/>
    <col min="15" max="15" width="1.5" style="100" customWidth="1"/>
    <col min="16" max="16" width="1.875" style="100" customWidth="1"/>
    <col min="17" max="17" width="2.5" style="100" customWidth="1"/>
    <col min="18" max="19" width="1.5" style="100" customWidth="1"/>
    <col min="20" max="20" width="2.125" style="101" customWidth="1"/>
    <col min="21" max="21" width="2.25" style="100" customWidth="1"/>
    <col min="22" max="31" width="3.75" style="100" customWidth="1"/>
    <col min="32" max="16384" width="9" style="100"/>
  </cols>
  <sheetData>
    <row r="1" spans="2:33" ht="7.5" customHeight="1"/>
    <row r="2" spans="2:33" s="105" customFormat="1" ht="11.25" customHeight="1">
      <c r="B2" s="872" t="s">
        <v>2</v>
      </c>
      <c r="C2" s="102" t="s">
        <v>170</v>
      </c>
      <c r="D2" s="102"/>
      <c r="E2" s="102"/>
      <c r="F2" s="103"/>
      <c r="G2" s="104" t="s">
        <v>1</v>
      </c>
      <c r="H2" s="974" t="s">
        <v>171</v>
      </c>
      <c r="I2" s="974"/>
      <c r="J2" s="974"/>
      <c r="K2" s="974"/>
      <c r="L2" s="974"/>
      <c r="M2" s="974"/>
      <c r="N2" s="974"/>
      <c r="O2" s="974"/>
      <c r="P2" s="974"/>
      <c r="Q2" s="974"/>
      <c r="R2" s="974"/>
      <c r="S2" s="974"/>
      <c r="T2" s="974"/>
      <c r="U2" s="974"/>
      <c r="V2" s="974"/>
      <c r="AB2" s="106" t="s">
        <v>4</v>
      </c>
      <c r="AC2" s="883">
        <f ca="1">NOW()</f>
        <v>42910.852761574075</v>
      </c>
      <c r="AD2" s="883"/>
      <c r="AE2" s="883"/>
    </row>
    <row r="3" spans="2:33" s="105" customFormat="1" ht="11.25" customHeight="1">
      <c r="B3" s="872"/>
      <c r="C3" s="107"/>
      <c r="D3" s="103"/>
      <c r="E3" s="103"/>
      <c r="F3" s="103"/>
      <c r="G3" s="108"/>
      <c r="H3" s="975" t="s">
        <v>172</v>
      </c>
      <c r="I3" s="975"/>
      <c r="J3" s="975"/>
      <c r="K3" s="975"/>
      <c r="L3" s="975"/>
      <c r="M3" s="975"/>
      <c r="N3" s="975"/>
      <c r="O3" s="975"/>
      <c r="P3" s="975"/>
      <c r="Q3" s="975"/>
      <c r="R3" s="975"/>
      <c r="S3" s="975"/>
      <c r="T3" s="975"/>
      <c r="U3" s="975"/>
      <c r="V3" s="975"/>
      <c r="Z3" s="109"/>
      <c r="AA3" s="110"/>
      <c r="AB3" s="111" t="s">
        <v>173</v>
      </c>
      <c r="AD3" s="110"/>
      <c r="AE3" s="112"/>
    </row>
    <row r="4" spans="2:33" s="105" customFormat="1" ht="15" customHeight="1">
      <c r="B4" s="872"/>
      <c r="C4" s="68" t="s">
        <v>174</v>
      </c>
      <c r="D4" s="114"/>
      <c r="E4" s="114"/>
      <c r="F4" s="114"/>
      <c r="G4" s="114"/>
      <c r="I4" s="976" t="s">
        <v>175</v>
      </c>
      <c r="J4" s="976"/>
      <c r="K4" s="976"/>
      <c r="L4" s="976"/>
      <c r="M4" s="976"/>
      <c r="N4" s="976"/>
      <c r="O4" s="976"/>
      <c r="P4" s="976"/>
      <c r="Q4" s="976"/>
      <c r="R4" s="976"/>
      <c r="S4" s="976"/>
      <c r="T4" s="976"/>
      <c r="U4" s="976"/>
      <c r="V4" s="976"/>
      <c r="W4" s="112"/>
      <c r="X4" s="112"/>
      <c r="Y4" s="112"/>
      <c r="Z4" s="115"/>
      <c r="AA4" s="115"/>
      <c r="AB4" s="116" t="s">
        <v>176</v>
      </c>
      <c r="AC4" s="112"/>
      <c r="AD4" s="115"/>
      <c r="AE4" s="112"/>
    </row>
    <row r="5" spans="2:33" s="105" customFormat="1" ht="18" customHeight="1">
      <c r="B5" s="872"/>
      <c r="C5" s="117">
        <v>1</v>
      </c>
      <c r="D5" s="884" t="s">
        <v>101</v>
      </c>
      <c r="E5" s="885"/>
      <c r="F5" s="885"/>
      <c r="G5" s="886"/>
      <c r="H5" s="890" t="s">
        <v>94</v>
      </c>
      <c r="I5" s="891"/>
      <c r="J5" s="892" t="s">
        <v>348</v>
      </c>
      <c r="K5" s="893"/>
      <c r="L5" s="893"/>
      <c r="M5" s="893"/>
      <c r="N5" s="893"/>
      <c r="O5" s="893"/>
      <c r="P5" s="893"/>
      <c r="Q5" s="893"/>
      <c r="R5" s="893"/>
      <c r="S5" s="893"/>
      <c r="T5" s="893"/>
      <c r="U5" s="894"/>
      <c r="V5" s="895" t="s">
        <v>243</v>
      </c>
      <c r="W5" s="896"/>
      <c r="X5" s="896"/>
      <c r="Y5" s="896"/>
      <c r="Z5" s="896"/>
      <c r="AA5" s="896"/>
      <c r="AB5" s="897"/>
      <c r="AC5" s="901" t="s">
        <v>98</v>
      </c>
      <c r="AD5" s="902"/>
      <c r="AE5" s="903"/>
      <c r="AG5" s="118"/>
    </row>
    <row r="6" spans="2:33" s="105" customFormat="1" ht="15" customHeight="1" thickBot="1">
      <c r="B6" s="872"/>
      <c r="C6" s="119">
        <v>2</v>
      </c>
      <c r="D6" s="887"/>
      <c r="E6" s="888"/>
      <c r="F6" s="888"/>
      <c r="G6" s="889"/>
      <c r="H6" s="907" t="s">
        <v>95</v>
      </c>
      <c r="I6" s="908"/>
      <c r="J6" s="909" t="s">
        <v>349</v>
      </c>
      <c r="K6" s="910"/>
      <c r="L6" s="911"/>
      <c r="M6" s="907" t="s">
        <v>113</v>
      </c>
      <c r="N6" s="912"/>
      <c r="O6" s="912"/>
      <c r="P6" s="912"/>
      <c r="Q6" s="908"/>
      <c r="R6" s="915" t="s">
        <v>163</v>
      </c>
      <c r="S6" s="916"/>
      <c r="T6" s="916"/>
      <c r="U6" s="917"/>
      <c r="V6" s="898"/>
      <c r="W6" s="899"/>
      <c r="X6" s="899"/>
      <c r="Y6" s="899"/>
      <c r="Z6" s="899"/>
      <c r="AA6" s="899"/>
      <c r="AB6" s="900"/>
      <c r="AC6" s="904"/>
      <c r="AD6" s="905"/>
      <c r="AE6" s="906"/>
    </row>
    <row r="7" spans="2:33" s="105" customFormat="1" ht="15" customHeight="1">
      <c r="B7" s="872"/>
      <c r="C7" s="120">
        <v>3</v>
      </c>
      <c r="D7" s="121"/>
      <c r="E7" s="122"/>
      <c r="F7" s="122"/>
      <c r="G7" s="122"/>
      <c r="H7" s="122"/>
      <c r="I7" s="122"/>
      <c r="J7" s="122"/>
      <c r="K7" s="122"/>
      <c r="L7" s="122"/>
      <c r="M7" s="123"/>
      <c r="N7" s="124"/>
      <c r="O7" s="124"/>
      <c r="P7" s="124"/>
      <c r="Q7" s="124"/>
      <c r="R7" s="124"/>
      <c r="S7" s="124"/>
      <c r="T7" s="125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6"/>
    </row>
    <row r="8" spans="2:33" s="105" customFormat="1" ht="15" customHeight="1">
      <c r="B8" s="872"/>
      <c r="C8" s="120">
        <v>4</v>
      </c>
      <c r="D8" s="127" t="s">
        <v>177</v>
      </c>
      <c r="E8" s="128"/>
      <c r="F8" s="128"/>
      <c r="G8" s="128"/>
      <c r="H8" s="128"/>
      <c r="I8" s="128"/>
      <c r="J8" s="128"/>
      <c r="K8" s="128"/>
      <c r="L8" s="128"/>
      <c r="M8" s="129"/>
      <c r="N8" s="128"/>
      <c r="O8" s="128"/>
      <c r="P8" s="128"/>
      <c r="Q8" s="128"/>
      <c r="R8" s="128"/>
      <c r="S8" s="128"/>
      <c r="T8" s="127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30"/>
    </row>
    <row r="9" spans="2:33" s="105" customFormat="1" ht="15" customHeight="1">
      <c r="B9" s="872"/>
      <c r="C9" s="120">
        <v>5</v>
      </c>
      <c r="D9" s="131" t="s">
        <v>178</v>
      </c>
      <c r="E9" s="128"/>
      <c r="F9" s="128"/>
      <c r="G9" s="128"/>
      <c r="H9" s="128"/>
      <c r="I9" s="128"/>
      <c r="J9" s="128"/>
      <c r="K9" s="128"/>
      <c r="L9" s="128"/>
      <c r="M9" s="129"/>
      <c r="N9" s="128"/>
      <c r="O9" s="128"/>
      <c r="P9" s="128"/>
      <c r="Q9" s="128"/>
      <c r="R9" s="128"/>
      <c r="S9" s="128"/>
      <c r="T9" s="127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30"/>
    </row>
    <row r="10" spans="2:33" s="105" customFormat="1" ht="15" customHeight="1">
      <c r="B10" s="872"/>
      <c r="C10" s="120">
        <v>6</v>
      </c>
      <c r="D10" s="132" t="s">
        <v>179</v>
      </c>
      <c r="E10" s="128"/>
      <c r="F10" s="128"/>
      <c r="G10" s="128"/>
      <c r="H10" s="128"/>
      <c r="I10" s="128"/>
      <c r="J10" s="128"/>
      <c r="K10" s="128"/>
      <c r="L10" s="128"/>
      <c r="M10" s="129"/>
      <c r="N10" s="128"/>
      <c r="O10" s="128"/>
      <c r="P10" s="128"/>
      <c r="Q10" s="128"/>
      <c r="R10" s="128"/>
      <c r="S10" s="128"/>
      <c r="T10" s="127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30"/>
    </row>
    <row r="11" spans="2:33" s="105" customFormat="1" ht="15" customHeight="1">
      <c r="B11" s="872"/>
      <c r="C11" s="120">
        <v>7</v>
      </c>
      <c r="D11" s="131" t="s">
        <v>180</v>
      </c>
      <c r="E11" s="128"/>
      <c r="F11" s="128"/>
      <c r="G11" s="128"/>
      <c r="H11" s="128"/>
      <c r="I11" s="128"/>
      <c r="J11" s="128"/>
      <c r="K11" s="128"/>
      <c r="L11" s="128"/>
      <c r="M11" s="129"/>
      <c r="N11" s="128"/>
      <c r="O11" s="128"/>
      <c r="P11" s="128"/>
      <c r="Q11" s="128"/>
      <c r="R11" s="128"/>
      <c r="S11" s="128"/>
      <c r="T11" s="127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30"/>
    </row>
    <row r="12" spans="2:33" s="105" customFormat="1" ht="15" customHeight="1">
      <c r="B12" s="872"/>
      <c r="C12" s="120">
        <v>8</v>
      </c>
      <c r="D12" s="132" t="s">
        <v>181</v>
      </c>
      <c r="E12" s="128"/>
      <c r="F12" s="128"/>
      <c r="G12" s="128"/>
      <c r="H12" s="128"/>
      <c r="I12" s="128"/>
      <c r="J12" s="128"/>
      <c r="K12" s="128"/>
      <c r="L12" s="128"/>
      <c r="M12" s="129"/>
      <c r="N12" s="128"/>
      <c r="O12" s="128"/>
      <c r="P12" s="128"/>
      <c r="Q12" s="128"/>
      <c r="R12" s="128"/>
      <c r="S12" s="128"/>
      <c r="T12" s="127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30"/>
    </row>
    <row r="13" spans="2:33" s="105" customFormat="1" ht="15" customHeight="1">
      <c r="B13" s="872"/>
      <c r="C13" s="120">
        <v>9</v>
      </c>
      <c r="D13" s="133"/>
      <c r="E13" s="134"/>
      <c r="F13" s="134"/>
      <c r="G13" s="134"/>
      <c r="H13" s="134"/>
      <c r="I13" s="134"/>
      <c r="J13" s="134"/>
      <c r="K13" s="134"/>
      <c r="L13" s="134"/>
      <c r="M13" s="135"/>
      <c r="N13" s="128"/>
      <c r="O13" s="128"/>
      <c r="P13" s="128"/>
      <c r="Q13" s="128"/>
      <c r="R13" s="128"/>
      <c r="S13" s="128"/>
      <c r="T13" s="127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30"/>
    </row>
    <row r="14" spans="2:33" s="105" customFormat="1" ht="15" customHeight="1">
      <c r="B14" s="872"/>
      <c r="C14" s="120">
        <v>10</v>
      </c>
      <c r="D14" s="133"/>
      <c r="E14" s="134"/>
      <c r="F14" s="134"/>
      <c r="G14" s="136"/>
      <c r="H14" s="136"/>
      <c r="I14" s="136"/>
      <c r="J14" s="134"/>
      <c r="K14" s="134"/>
      <c r="L14" s="134"/>
      <c r="M14" s="135"/>
      <c r="N14" s="128"/>
      <c r="O14" s="128"/>
      <c r="P14" s="128"/>
      <c r="Q14" s="128"/>
      <c r="R14" s="128"/>
      <c r="S14" s="128"/>
      <c r="T14" s="127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30"/>
    </row>
    <row r="15" spans="2:33" s="105" customFormat="1" ht="15" customHeight="1">
      <c r="B15" s="872"/>
      <c r="C15" s="120">
        <v>11</v>
      </c>
      <c r="D15" s="133"/>
      <c r="E15" s="134"/>
      <c r="F15" s="134"/>
      <c r="G15" s="136"/>
      <c r="H15" s="136"/>
      <c r="I15" s="136"/>
      <c r="J15" s="134"/>
      <c r="K15" s="134"/>
      <c r="L15" s="134"/>
      <c r="M15" s="135"/>
      <c r="N15" s="128"/>
      <c r="O15" s="128"/>
      <c r="P15" s="128"/>
      <c r="Q15" s="128"/>
      <c r="R15" s="128"/>
      <c r="S15" s="128"/>
      <c r="T15" s="127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30"/>
    </row>
    <row r="16" spans="2:33" s="105" customFormat="1" ht="15" customHeight="1">
      <c r="B16" s="872"/>
      <c r="C16" s="120">
        <v>12</v>
      </c>
      <c r="D16" s="133"/>
      <c r="E16" s="134"/>
      <c r="F16" s="134"/>
      <c r="G16" s="136"/>
      <c r="H16" s="136"/>
      <c r="I16" s="136"/>
      <c r="J16" s="134"/>
      <c r="K16" s="134"/>
      <c r="L16" s="134"/>
      <c r="M16" s="135"/>
      <c r="N16" s="128"/>
      <c r="O16" s="128"/>
      <c r="P16" s="128"/>
      <c r="Q16" s="128"/>
      <c r="R16" s="128"/>
      <c r="S16" s="128"/>
      <c r="T16" s="127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30"/>
    </row>
    <row r="17" spans="2:31" s="105" customFormat="1" ht="15" customHeight="1">
      <c r="B17" s="872"/>
      <c r="C17" s="120">
        <v>13</v>
      </c>
      <c r="D17" s="133"/>
      <c r="E17" s="134"/>
      <c r="F17" s="134"/>
      <c r="G17" s="136"/>
      <c r="H17" s="136"/>
      <c r="I17" s="136"/>
      <c r="J17" s="134"/>
      <c r="K17" s="134"/>
      <c r="L17" s="134"/>
      <c r="M17" s="135"/>
      <c r="N17" s="128"/>
      <c r="O17" s="128"/>
      <c r="P17" s="128"/>
      <c r="Q17" s="128"/>
      <c r="R17" s="128"/>
      <c r="S17" s="128"/>
      <c r="T17" s="127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30"/>
    </row>
    <row r="18" spans="2:31" s="105" customFormat="1" ht="15" customHeight="1">
      <c r="B18" s="872"/>
      <c r="C18" s="120">
        <v>14</v>
      </c>
      <c r="D18" s="127" t="s">
        <v>182</v>
      </c>
      <c r="E18" s="128"/>
      <c r="F18" s="128"/>
      <c r="G18" s="128"/>
      <c r="H18" s="128"/>
      <c r="I18" s="137"/>
      <c r="J18" s="128"/>
      <c r="K18" s="128"/>
      <c r="L18" s="128"/>
      <c r="M18" s="129"/>
      <c r="N18" s="128"/>
      <c r="O18" s="128"/>
      <c r="P18" s="128"/>
      <c r="Q18" s="128"/>
      <c r="R18" s="128"/>
      <c r="S18" s="128"/>
      <c r="T18" s="127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30"/>
    </row>
    <row r="19" spans="2:31" s="105" customFormat="1" ht="15" customHeight="1">
      <c r="B19" s="872"/>
      <c r="C19" s="120">
        <v>15</v>
      </c>
      <c r="D19" s="131" t="s">
        <v>183</v>
      </c>
      <c r="E19" s="128"/>
      <c r="F19" s="128"/>
      <c r="G19" s="128"/>
      <c r="H19" s="138" t="s">
        <v>184</v>
      </c>
      <c r="I19" s="506">
        <v>2</v>
      </c>
      <c r="J19" s="127" t="s">
        <v>185</v>
      </c>
      <c r="K19" s="128"/>
      <c r="L19" s="128"/>
      <c r="M19" s="129"/>
      <c r="N19" s="128"/>
      <c r="O19" s="128"/>
      <c r="P19" s="128"/>
      <c r="Q19" s="128"/>
      <c r="R19" s="128"/>
      <c r="S19" s="128"/>
      <c r="T19" s="127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30"/>
    </row>
    <row r="20" spans="2:31" s="105" customFormat="1" ht="15" customHeight="1">
      <c r="B20" s="872"/>
      <c r="C20" s="120">
        <v>16</v>
      </c>
      <c r="D20" s="131" t="s">
        <v>186</v>
      </c>
      <c r="E20" s="128"/>
      <c r="F20" s="128"/>
      <c r="G20" s="128"/>
      <c r="H20" s="138" t="s">
        <v>187</v>
      </c>
      <c r="I20" s="506">
        <v>1</v>
      </c>
      <c r="J20" s="127" t="s">
        <v>185</v>
      </c>
      <c r="K20" s="128"/>
      <c r="L20" s="128"/>
      <c r="M20" s="129"/>
      <c r="N20" s="128"/>
      <c r="O20" s="128"/>
      <c r="P20" s="128"/>
      <c r="Q20" s="128"/>
      <c r="R20" s="128"/>
      <c r="S20" s="128"/>
      <c r="T20" s="127"/>
      <c r="U20" s="128"/>
      <c r="V20" s="784" t="str">
        <f>IF(X31="","",INT(X31*9.80665)/1000&amp;"[KN]")</f>
        <v>2.353[KN]</v>
      </c>
      <c r="W20" s="784"/>
      <c r="X20" s="784"/>
      <c r="Y20" s="128"/>
      <c r="Z20" s="128"/>
      <c r="AA20" s="128"/>
      <c r="AB20" s="128"/>
      <c r="AC20" s="128"/>
      <c r="AD20" s="128"/>
      <c r="AE20" s="130"/>
    </row>
    <row r="21" spans="2:31" s="105" customFormat="1" ht="15" customHeight="1">
      <c r="B21" s="872"/>
      <c r="C21" s="120">
        <v>17</v>
      </c>
      <c r="D21" s="140"/>
      <c r="E21" s="134"/>
      <c r="F21" s="134"/>
      <c r="G21" s="134"/>
      <c r="H21" s="134"/>
      <c r="I21" s="134"/>
      <c r="J21" s="134"/>
      <c r="K21" s="134"/>
      <c r="L21" s="134"/>
      <c r="M21" s="135"/>
      <c r="N21" s="128"/>
      <c r="O21" s="128"/>
      <c r="P21" s="128"/>
      <c r="Q21" s="128"/>
      <c r="R21" s="128"/>
      <c r="S21" s="128"/>
      <c r="T21" s="127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30"/>
    </row>
    <row r="22" spans="2:31" s="105" customFormat="1" ht="15" customHeight="1">
      <c r="B22" s="872"/>
      <c r="C22" s="120">
        <v>18</v>
      </c>
      <c r="D22" s="140"/>
      <c r="E22" s="134"/>
      <c r="F22" s="134"/>
      <c r="G22" s="134"/>
      <c r="H22" s="134"/>
      <c r="I22" s="134"/>
      <c r="J22" s="134"/>
      <c r="K22" s="134"/>
      <c r="L22" s="134"/>
      <c r="M22" s="135"/>
      <c r="N22" s="128"/>
      <c r="O22" s="128"/>
      <c r="P22" s="128"/>
      <c r="Q22" s="128"/>
      <c r="R22" s="128"/>
      <c r="S22" s="128"/>
      <c r="T22" s="127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30"/>
    </row>
    <row r="23" spans="2:31" s="105" customFormat="1" ht="15" customHeight="1">
      <c r="B23" s="872"/>
      <c r="C23" s="120">
        <v>19</v>
      </c>
      <c r="D23" s="140"/>
      <c r="E23" s="134"/>
      <c r="F23" s="134"/>
      <c r="G23" s="134"/>
      <c r="H23" s="134"/>
      <c r="I23" s="134"/>
      <c r="J23" s="134"/>
      <c r="K23" s="134"/>
      <c r="L23" s="134"/>
      <c r="M23" s="135"/>
      <c r="N23" s="128"/>
      <c r="O23" s="128"/>
      <c r="P23" s="128"/>
      <c r="Q23" s="128"/>
      <c r="R23" s="128"/>
      <c r="S23" s="128"/>
      <c r="T23" s="127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30"/>
    </row>
    <row r="24" spans="2:31" s="105" customFormat="1" ht="15" customHeight="1">
      <c r="B24" s="872"/>
      <c r="C24" s="120">
        <v>20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5"/>
      <c r="N24" s="128"/>
      <c r="O24" s="128"/>
      <c r="P24" s="128"/>
      <c r="Q24" s="128"/>
      <c r="R24" s="128"/>
      <c r="S24" s="128"/>
      <c r="T24" s="127"/>
      <c r="U24" s="128"/>
      <c r="V24" s="128"/>
      <c r="W24" s="128"/>
      <c r="X24" s="128"/>
      <c r="Y24" s="128"/>
      <c r="Z24" s="128"/>
      <c r="AA24" s="128"/>
      <c r="AB24" s="141"/>
      <c r="AC24" s="128"/>
      <c r="AD24" s="128"/>
      <c r="AE24" s="130"/>
    </row>
    <row r="25" spans="2:31" s="105" customFormat="1" ht="15" customHeight="1">
      <c r="B25" s="872"/>
      <c r="C25" s="120">
        <v>21</v>
      </c>
      <c r="D25" s="128"/>
      <c r="E25" s="142" t="s">
        <v>188</v>
      </c>
      <c r="F25" s="143" t="s">
        <v>189</v>
      </c>
      <c r="G25" s="128"/>
      <c r="H25" s="128"/>
      <c r="I25" s="128"/>
      <c r="J25" s="128"/>
      <c r="K25" s="128"/>
      <c r="L25" s="128"/>
      <c r="M25" s="129"/>
      <c r="N25" s="128"/>
      <c r="O25" s="128"/>
      <c r="P25" s="128"/>
      <c r="Q25" s="128"/>
      <c r="R25" s="128"/>
      <c r="S25" s="128"/>
      <c r="T25" s="127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30"/>
    </row>
    <row r="26" spans="2:31" s="105" customFormat="1" ht="15" customHeight="1">
      <c r="B26" s="872"/>
      <c r="C26" s="120">
        <v>22</v>
      </c>
      <c r="D26" s="128"/>
      <c r="E26" s="142" t="s">
        <v>190</v>
      </c>
      <c r="F26" s="143" t="s">
        <v>191</v>
      </c>
      <c r="G26" s="128"/>
      <c r="H26" s="128"/>
      <c r="I26" s="128"/>
      <c r="J26" s="128"/>
      <c r="K26" s="128"/>
      <c r="L26" s="128"/>
      <c r="M26" s="129"/>
      <c r="N26" s="137"/>
      <c r="O26" s="137"/>
      <c r="P26" s="137"/>
      <c r="Q26" s="137"/>
      <c r="R26" s="137"/>
      <c r="S26" s="137"/>
      <c r="T26" s="144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45"/>
    </row>
    <row r="27" spans="2:31" s="105" customFormat="1" ht="15" customHeight="1">
      <c r="B27" s="872"/>
      <c r="C27" s="120">
        <v>23</v>
      </c>
      <c r="D27" s="128"/>
      <c r="E27" s="142"/>
      <c r="F27" s="143"/>
      <c r="G27" s="128"/>
      <c r="H27" s="128"/>
      <c r="I27" s="128"/>
      <c r="J27" s="128"/>
      <c r="K27" s="128"/>
      <c r="L27" s="128"/>
      <c r="M27" s="129"/>
      <c r="N27" s="958" t="s">
        <v>59</v>
      </c>
      <c r="O27" s="959"/>
      <c r="P27" s="959"/>
      <c r="Q27" s="959"/>
      <c r="R27" s="959"/>
      <c r="S27" s="959"/>
      <c r="T27" s="959"/>
      <c r="U27" s="959"/>
      <c r="V27" s="959"/>
      <c r="W27" s="960"/>
      <c r="X27" s="960" t="s">
        <v>64</v>
      </c>
      <c r="Y27" s="978"/>
      <c r="Z27" s="981" t="s">
        <v>192</v>
      </c>
      <c r="AA27" s="981"/>
      <c r="AB27" s="981" t="s">
        <v>193</v>
      </c>
      <c r="AC27" s="764"/>
      <c r="AD27" s="764" t="s">
        <v>194</v>
      </c>
      <c r="AE27" s="765"/>
    </row>
    <row r="28" spans="2:31" s="105" customFormat="1" ht="15" customHeight="1">
      <c r="B28" s="872"/>
      <c r="C28" s="120">
        <v>24</v>
      </c>
      <c r="D28" s="128"/>
      <c r="E28" s="146" t="s">
        <v>195</v>
      </c>
      <c r="F28" s="143" t="s">
        <v>196</v>
      </c>
      <c r="G28" s="128"/>
      <c r="H28" s="128"/>
      <c r="I28" s="128"/>
      <c r="J28" s="128"/>
      <c r="K28" s="128"/>
      <c r="L28" s="128"/>
      <c r="M28" s="129"/>
      <c r="N28" s="961"/>
      <c r="O28" s="962"/>
      <c r="P28" s="962"/>
      <c r="Q28" s="962"/>
      <c r="R28" s="962"/>
      <c r="S28" s="962"/>
      <c r="T28" s="962"/>
      <c r="U28" s="962"/>
      <c r="V28" s="962"/>
      <c r="W28" s="963"/>
      <c r="X28" s="963"/>
      <c r="Y28" s="979"/>
      <c r="Z28" s="982"/>
      <c r="AA28" s="982"/>
      <c r="AB28" s="982"/>
      <c r="AC28" s="766"/>
      <c r="AD28" s="766"/>
      <c r="AE28" s="767"/>
    </row>
    <row r="29" spans="2:31" s="105" customFormat="1" ht="15" customHeight="1">
      <c r="B29" s="872"/>
      <c r="C29" s="120">
        <v>25</v>
      </c>
      <c r="D29" s="128"/>
      <c r="E29" s="146" t="s">
        <v>197</v>
      </c>
      <c r="F29" s="143" t="s">
        <v>198</v>
      </c>
      <c r="G29" s="128"/>
      <c r="H29" s="128"/>
      <c r="I29" s="128"/>
      <c r="J29" s="128"/>
      <c r="K29" s="128"/>
      <c r="L29" s="128"/>
      <c r="M29" s="129"/>
      <c r="N29" s="964"/>
      <c r="O29" s="965"/>
      <c r="P29" s="965"/>
      <c r="Q29" s="965"/>
      <c r="R29" s="965"/>
      <c r="S29" s="965"/>
      <c r="T29" s="965"/>
      <c r="U29" s="965"/>
      <c r="V29" s="965"/>
      <c r="W29" s="966"/>
      <c r="X29" s="966"/>
      <c r="Y29" s="980"/>
      <c r="Z29" s="983"/>
      <c r="AA29" s="983"/>
      <c r="AB29" s="983"/>
      <c r="AC29" s="768"/>
      <c r="AD29" s="768"/>
      <c r="AE29" s="769"/>
    </row>
    <row r="30" spans="2:31" s="105" customFormat="1" ht="15" customHeight="1">
      <c r="B30" s="872"/>
      <c r="C30" s="120">
        <v>26</v>
      </c>
      <c r="D30" s="128"/>
      <c r="E30" s="146" t="s">
        <v>199</v>
      </c>
      <c r="F30" s="127" t="s">
        <v>200</v>
      </c>
      <c r="G30" s="128"/>
      <c r="H30" s="128"/>
      <c r="I30" s="128"/>
      <c r="J30" s="128"/>
      <c r="K30" s="128"/>
      <c r="L30" s="128"/>
      <c r="M30" s="129"/>
      <c r="N30" s="873" t="s">
        <v>201</v>
      </c>
      <c r="O30" s="874"/>
      <c r="P30" s="874"/>
      <c r="Q30" s="874"/>
      <c r="R30" s="918" t="s">
        <v>202</v>
      </c>
      <c r="S30" s="874"/>
      <c r="T30" s="874"/>
      <c r="U30" s="874"/>
      <c r="V30" s="919" t="s">
        <v>203</v>
      </c>
      <c r="W30" s="920"/>
      <c r="X30" s="919" t="s">
        <v>204</v>
      </c>
      <c r="Y30" s="931"/>
      <c r="Z30" s="813" t="s">
        <v>205</v>
      </c>
      <c r="AA30" s="814"/>
      <c r="AB30" s="813" t="s">
        <v>206</v>
      </c>
      <c r="AC30" s="814"/>
      <c r="AD30" s="913" t="s">
        <v>207</v>
      </c>
      <c r="AE30" s="914"/>
    </row>
    <row r="31" spans="2:31" s="105" customFormat="1" ht="15" customHeight="1">
      <c r="B31" s="872"/>
      <c r="C31" s="120">
        <v>27</v>
      </c>
      <c r="D31" s="128"/>
      <c r="E31" s="147"/>
      <c r="F31" s="148"/>
      <c r="G31" s="128"/>
      <c r="H31" s="128"/>
      <c r="I31" s="128"/>
      <c r="J31" s="128"/>
      <c r="K31" s="128"/>
      <c r="L31" s="128"/>
      <c r="M31" s="129"/>
      <c r="N31" s="955">
        <v>800</v>
      </c>
      <c r="O31" s="956"/>
      <c r="P31" s="956"/>
      <c r="Q31" s="957"/>
      <c r="R31" s="955">
        <v>250</v>
      </c>
      <c r="S31" s="956"/>
      <c r="T31" s="956"/>
      <c r="U31" s="957"/>
      <c r="V31" s="955">
        <v>1300</v>
      </c>
      <c r="W31" s="957"/>
      <c r="X31" s="149">
        <v>240</v>
      </c>
      <c r="Y31" s="150" t="str">
        <f>IF(X31="","","[Kg]")</f>
        <v>[Kg]</v>
      </c>
      <c r="Z31" s="151">
        <v>350</v>
      </c>
      <c r="AA31" s="150" t="str">
        <f>IF(Z31="","","[mm]")</f>
        <v>[mm]</v>
      </c>
      <c r="AB31" s="151">
        <v>550</v>
      </c>
      <c r="AC31" s="150" t="str">
        <f>IF(AB31="","","[mm]")</f>
        <v>[mm]</v>
      </c>
      <c r="AD31" s="151">
        <v>100</v>
      </c>
      <c r="AE31" s="152" t="str">
        <f>IF(AD31="","","[mm]")</f>
        <v>[mm]</v>
      </c>
    </row>
    <row r="32" spans="2:31" s="105" customFormat="1" ht="15" customHeight="1">
      <c r="B32" s="872"/>
      <c r="C32" s="120">
        <v>28</v>
      </c>
      <c r="D32" s="128"/>
      <c r="E32" s="153" t="s">
        <v>208</v>
      </c>
      <c r="F32" s="143" t="s">
        <v>209</v>
      </c>
      <c r="G32" s="128"/>
      <c r="H32" s="128"/>
      <c r="I32" s="128"/>
      <c r="J32" s="128"/>
      <c r="K32" s="128"/>
      <c r="L32" s="128"/>
      <c r="M32" s="129"/>
      <c r="N32" s="937" t="s">
        <v>124</v>
      </c>
      <c r="O32" s="938"/>
      <c r="P32" s="938"/>
      <c r="Q32" s="938"/>
      <c r="R32" s="938"/>
      <c r="S32" s="938"/>
      <c r="T32" s="938"/>
      <c r="U32" s="938"/>
      <c r="V32" s="938"/>
      <c r="W32" s="938"/>
      <c r="X32" s="939" t="s">
        <v>125</v>
      </c>
      <c r="Y32" s="938"/>
      <c r="Z32" s="938"/>
      <c r="AA32" s="938"/>
      <c r="AB32" s="938"/>
      <c r="AC32" s="940"/>
      <c r="AD32" s="986" t="s">
        <v>62</v>
      </c>
      <c r="AE32" s="987"/>
    </row>
    <row r="33" spans="2:31" s="105" customFormat="1" ht="15" customHeight="1">
      <c r="B33" s="872"/>
      <c r="C33" s="120">
        <v>29</v>
      </c>
      <c r="D33" s="128"/>
      <c r="E33" s="138" t="s">
        <v>210</v>
      </c>
      <c r="F33" s="127" t="s">
        <v>211</v>
      </c>
      <c r="G33" s="128"/>
      <c r="H33" s="128"/>
      <c r="I33" s="128"/>
      <c r="J33" s="128"/>
      <c r="K33" s="128"/>
      <c r="L33" s="128"/>
      <c r="M33" s="129"/>
      <c r="N33" s="932" t="s">
        <v>212</v>
      </c>
      <c r="O33" s="933"/>
      <c r="P33" s="933"/>
      <c r="Q33" s="933"/>
      <c r="R33" s="933"/>
      <c r="S33" s="933"/>
      <c r="T33" s="154"/>
      <c r="U33" s="934" t="s">
        <v>213</v>
      </c>
      <c r="V33" s="933"/>
      <c r="W33" s="935"/>
      <c r="X33" s="934" t="s">
        <v>359</v>
      </c>
      <c r="Y33" s="936"/>
      <c r="Z33" s="936"/>
      <c r="AA33" s="934" t="s">
        <v>214</v>
      </c>
      <c r="AB33" s="936"/>
      <c r="AC33" s="936"/>
      <c r="AD33" s="984" t="s">
        <v>63</v>
      </c>
      <c r="AE33" s="985"/>
    </row>
    <row r="34" spans="2:31" s="105" customFormat="1" ht="15" customHeight="1">
      <c r="B34" s="872"/>
      <c r="C34" s="120">
        <v>30</v>
      </c>
      <c r="D34" s="128"/>
      <c r="E34" s="138" t="s">
        <v>215</v>
      </c>
      <c r="F34" s="127" t="s">
        <v>216</v>
      </c>
      <c r="G34" s="128"/>
      <c r="H34" s="128"/>
      <c r="I34" s="128"/>
      <c r="J34" s="128"/>
      <c r="K34" s="128"/>
      <c r="L34" s="128"/>
      <c r="M34" s="129"/>
      <c r="N34" s="925">
        <v>700</v>
      </c>
      <c r="O34" s="926"/>
      <c r="P34" s="926"/>
      <c r="Q34" s="926"/>
      <c r="R34" s="926"/>
      <c r="S34" s="923" t="str">
        <f>IF(N34="","","[mm]")</f>
        <v>[mm]</v>
      </c>
      <c r="T34" s="924"/>
      <c r="U34" s="927">
        <v>1200</v>
      </c>
      <c r="V34" s="926"/>
      <c r="W34" s="155" t="str">
        <f>IF(U34="","","[mm]")</f>
        <v>[mm]</v>
      </c>
      <c r="X34" s="875">
        <v>2</v>
      </c>
      <c r="Y34" s="876"/>
      <c r="Z34" s="877"/>
      <c r="AA34" s="875">
        <v>2</v>
      </c>
      <c r="AB34" s="876"/>
      <c r="AC34" s="877"/>
      <c r="AD34" s="988">
        <f>IF(OR(X34="",AA34=""),"",X34*AA34)</f>
        <v>4</v>
      </c>
      <c r="AE34" s="989"/>
    </row>
    <row r="35" spans="2:31" s="105" customFormat="1" ht="15" customHeight="1" thickBot="1">
      <c r="B35" s="872"/>
      <c r="C35" s="120">
        <v>31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7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8"/>
    </row>
    <row r="36" spans="2:31" s="105" customFormat="1" ht="15" customHeight="1">
      <c r="B36" s="872"/>
      <c r="C36" s="120">
        <v>32</v>
      </c>
      <c r="D36" s="878" t="s">
        <v>33</v>
      </c>
      <c r="E36" s="879"/>
      <c r="F36" s="879"/>
      <c r="G36" s="879"/>
      <c r="H36" s="880"/>
      <c r="I36" s="881" t="s">
        <v>13</v>
      </c>
      <c r="J36" s="977" t="s">
        <v>10</v>
      </c>
      <c r="K36" s="879"/>
      <c r="L36" s="879"/>
      <c r="M36" s="880"/>
      <c r="N36" s="977" t="s">
        <v>11</v>
      </c>
      <c r="O36" s="879"/>
      <c r="P36" s="879"/>
      <c r="Q36" s="879"/>
      <c r="R36" s="879"/>
      <c r="S36" s="879"/>
      <c r="T36" s="879"/>
      <c r="U36" s="880"/>
      <c r="V36" s="950" t="s">
        <v>217</v>
      </c>
      <c r="W36" s="951"/>
      <c r="X36" s="951"/>
      <c r="Y36" s="951"/>
      <c r="Z36" s="951"/>
      <c r="AA36" s="951"/>
      <c r="AB36" s="951"/>
      <c r="AC36" s="951"/>
      <c r="AD36" s="951"/>
      <c r="AE36" s="952"/>
    </row>
    <row r="37" spans="2:31" s="105" customFormat="1" ht="15" customHeight="1">
      <c r="B37" s="872"/>
      <c r="C37" s="120">
        <v>33</v>
      </c>
      <c r="D37" s="159"/>
      <c r="E37" s="160"/>
      <c r="F37" s="847" t="s">
        <v>129</v>
      </c>
      <c r="G37" s="847" t="s">
        <v>130</v>
      </c>
      <c r="H37" s="848" t="s">
        <v>131</v>
      </c>
      <c r="I37" s="882"/>
      <c r="J37" s="850" t="s">
        <v>20</v>
      </c>
      <c r="K37" s="851"/>
      <c r="L37" s="856" t="s">
        <v>21</v>
      </c>
      <c r="M37" s="857"/>
      <c r="N37" s="928" t="s">
        <v>22</v>
      </c>
      <c r="O37" s="863"/>
      <c r="P37" s="863"/>
      <c r="Q37" s="929"/>
      <c r="R37" s="862" t="s">
        <v>132</v>
      </c>
      <c r="S37" s="863"/>
      <c r="T37" s="863"/>
      <c r="U37" s="864"/>
      <c r="V37" s="809" t="s">
        <v>34</v>
      </c>
      <c r="W37" s="810"/>
      <c r="X37" s="947" t="s">
        <v>218</v>
      </c>
      <c r="Y37" s="810"/>
      <c r="Z37" s="629" t="s">
        <v>358</v>
      </c>
      <c r="AA37" s="630"/>
      <c r="AB37" s="998" t="s">
        <v>37</v>
      </c>
      <c r="AC37" s="799"/>
      <c r="AD37" s="799" t="s">
        <v>38</v>
      </c>
      <c r="AE37" s="800"/>
    </row>
    <row r="38" spans="2:31" s="105" customFormat="1" ht="7.5" customHeight="1">
      <c r="B38" s="872"/>
      <c r="C38" s="816">
        <v>34</v>
      </c>
      <c r="D38" s="159"/>
      <c r="E38" s="160"/>
      <c r="F38" s="847"/>
      <c r="G38" s="847"/>
      <c r="H38" s="849"/>
      <c r="I38" s="836">
        <v>1</v>
      </c>
      <c r="J38" s="852"/>
      <c r="K38" s="853"/>
      <c r="L38" s="858"/>
      <c r="M38" s="859"/>
      <c r="N38" s="837" t="s">
        <v>219</v>
      </c>
      <c r="O38" s="838"/>
      <c r="P38" s="838"/>
      <c r="Q38" s="839"/>
      <c r="R38" s="843" t="s">
        <v>220</v>
      </c>
      <c r="S38" s="838"/>
      <c r="T38" s="838"/>
      <c r="U38" s="844"/>
      <c r="V38" s="811"/>
      <c r="W38" s="812"/>
      <c r="X38" s="948"/>
      <c r="Y38" s="949"/>
      <c r="Z38" s="631"/>
      <c r="AA38" s="632"/>
      <c r="AB38" s="999"/>
      <c r="AC38" s="801"/>
      <c r="AD38" s="801"/>
      <c r="AE38" s="802"/>
    </row>
    <row r="39" spans="2:31" s="105" customFormat="1" ht="8.25" customHeight="1">
      <c r="B39" s="872"/>
      <c r="C39" s="817"/>
      <c r="D39" s="159"/>
      <c r="E39" s="160"/>
      <c r="F39" s="161"/>
      <c r="G39" s="161"/>
      <c r="H39" s="162"/>
      <c r="I39" s="826"/>
      <c r="J39" s="854"/>
      <c r="K39" s="855"/>
      <c r="L39" s="860"/>
      <c r="M39" s="861"/>
      <c r="N39" s="840"/>
      <c r="O39" s="841"/>
      <c r="P39" s="841"/>
      <c r="Q39" s="842"/>
      <c r="R39" s="845"/>
      <c r="S39" s="841"/>
      <c r="T39" s="841"/>
      <c r="U39" s="846"/>
      <c r="V39" s="1001" t="s">
        <v>357</v>
      </c>
      <c r="W39" s="1002"/>
      <c r="X39" s="941" t="s">
        <v>39</v>
      </c>
      <c r="Y39" s="943">
        <v>8</v>
      </c>
      <c r="Z39" s="945">
        <f>IF(Y39="","",0.73*3.141592654*(Y39^2)/4)</f>
        <v>36.69380219872</v>
      </c>
      <c r="AA39" s="805" t="s">
        <v>221</v>
      </c>
      <c r="AB39" s="999"/>
      <c r="AC39" s="801"/>
      <c r="AD39" s="801"/>
      <c r="AE39" s="802"/>
    </row>
    <row r="40" spans="2:31" s="105" customFormat="1" ht="7.5" customHeight="1">
      <c r="B40" s="872"/>
      <c r="C40" s="816">
        <v>35</v>
      </c>
      <c r="D40" s="818" t="s">
        <v>17</v>
      </c>
      <c r="E40" s="819"/>
      <c r="F40" s="820">
        <v>2</v>
      </c>
      <c r="G40" s="820">
        <v>1.5</v>
      </c>
      <c r="H40" s="823">
        <v>1</v>
      </c>
      <c r="I40" s="825">
        <v>0.9</v>
      </c>
      <c r="J40" s="165"/>
      <c r="K40" s="166"/>
      <c r="L40" s="167"/>
      <c r="M40" s="168"/>
      <c r="N40" s="169"/>
      <c r="O40" s="170"/>
      <c r="P40" s="170"/>
      <c r="Q40" s="171"/>
      <c r="R40" s="167"/>
      <c r="S40" s="170"/>
      <c r="T40" s="172"/>
      <c r="U40" s="168"/>
      <c r="V40" s="1003"/>
      <c r="W40" s="1004"/>
      <c r="X40" s="942"/>
      <c r="Y40" s="944"/>
      <c r="Z40" s="946"/>
      <c r="AA40" s="806"/>
      <c r="AB40" s="999"/>
      <c r="AC40" s="801"/>
      <c r="AD40" s="801"/>
      <c r="AE40" s="802"/>
    </row>
    <row r="41" spans="2:31" s="105" customFormat="1" ht="7.5" customHeight="1">
      <c r="B41" s="872"/>
      <c r="C41" s="817"/>
      <c r="D41" s="827" t="s">
        <v>136</v>
      </c>
      <c r="E41" s="828"/>
      <c r="F41" s="821"/>
      <c r="G41" s="821"/>
      <c r="H41" s="824"/>
      <c r="I41" s="826"/>
      <c r="J41" s="787" t="s">
        <v>222</v>
      </c>
      <c r="K41" s="830">
        <f>IF(I20="","",I19*I20)</f>
        <v>2</v>
      </c>
      <c r="L41" s="782" t="s">
        <v>223</v>
      </c>
      <c r="M41" s="822">
        <f>IF(K41="","",K41/2)</f>
        <v>1</v>
      </c>
      <c r="N41" s="787" t="s">
        <v>224</v>
      </c>
      <c r="O41" s="783"/>
      <c r="P41" s="785">
        <f>IF(X31="","",K41*X31)</f>
        <v>480</v>
      </c>
      <c r="Q41" s="786"/>
      <c r="R41" s="782" t="s">
        <v>225</v>
      </c>
      <c r="S41" s="783"/>
      <c r="T41" s="921">
        <f>IF(X31="","",M41*X31)</f>
        <v>240</v>
      </c>
      <c r="U41" s="922"/>
      <c r="V41" s="992" t="s">
        <v>41</v>
      </c>
      <c r="W41" s="993"/>
      <c r="X41" s="993"/>
      <c r="Y41" s="994"/>
      <c r="Z41" s="795">
        <f>IF(Y39="","",920*Y39/12)</f>
        <v>613.33333333333337</v>
      </c>
      <c r="AA41" s="797" t="s">
        <v>141</v>
      </c>
      <c r="AB41" s="999"/>
      <c r="AC41" s="801"/>
      <c r="AD41" s="801"/>
      <c r="AE41" s="802"/>
    </row>
    <row r="42" spans="2:31" s="105" customFormat="1" ht="7.5" customHeight="1">
      <c r="B42" s="872"/>
      <c r="C42" s="816">
        <v>36</v>
      </c>
      <c r="D42" s="829" t="s">
        <v>142</v>
      </c>
      <c r="E42" s="819"/>
      <c r="F42" s="820">
        <v>1.5</v>
      </c>
      <c r="G42" s="820">
        <v>1</v>
      </c>
      <c r="H42" s="833">
        <v>0.6</v>
      </c>
      <c r="I42" s="825">
        <v>0.8</v>
      </c>
      <c r="J42" s="832"/>
      <c r="K42" s="830"/>
      <c r="L42" s="794"/>
      <c r="M42" s="822"/>
      <c r="N42" s="787"/>
      <c r="O42" s="783"/>
      <c r="P42" s="785"/>
      <c r="Q42" s="786"/>
      <c r="R42" s="782"/>
      <c r="S42" s="783"/>
      <c r="T42" s="921"/>
      <c r="U42" s="922"/>
      <c r="V42" s="995"/>
      <c r="W42" s="996"/>
      <c r="X42" s="996"/>
      <c r="Y42" s="997"/>
      <c r="Z42" s="796"/>
      <c r="AA42" s="798"/>
      <c r="AB42" s="1000"/>
      <c r="AC42" s="803"/>
      <c r="AD42" s="803"/>
      <c r="AE42" s="804"/>
    </row>
    <row r="43" spans="2:31" s="105" customFormat="1" ht="7.5" customHeight="1">
      <c r="B43" s="872"/>
      <c r="C43" s="831"/>
      <c r="D43" s="827"/>
      <c r="E43" s="828"/>
      <c r="F43" s="821"/>
      <c r="G43" s="821"/>
      <c r="H43" s="834"/>
      <c r="I43" s="826"/>
      <c r="J43" s="835" t="s">
        <v>226</v>
      </c>
      <c r="K43" s="793"/>
      <c r="L43" s="789" t="s">
        <v>227</v>
      </c>
      <c r="M43" s="790"/>
      <c r="N43" s="791" t="s">
        <v>228</v>
      </c>
      <c r="O43" s="792"/>
      <c r="P43" s="792"/>
      <c r="Q43" s="793"/>
      <c r="R43" s="789" t="s">
        <v>229</v>
      </c>
      <c r="S43" s="792"/>
      <c r="T43" s="792"/>
      <c r="U43" s="790"/>
      <c r="V43" s="778" t="s">
        <v>230</v>
      </c>
      <c r="W43" s="779"/>
      <c r="X43" s="779"/>
      <c r="Y43" s="779"/>
      <c r="Z43" s="779"/>
      <c r="AA43" s="780"/>
      <c r="AB43" s="807">
        <v>1800</v>
      </c>
      <c r="AC43" s="953" t="s">
        <v>231</v>
      </c>
      <c r="AD43" s="990">
        <v>1350</v>
      </c>
      <c r="AE43" s="774" t="s">
        <v>231</v>
      </c>
    </row>
    <row r="44" spans="2:31" s="105" customFormat="1" ht="15" customHeight="1">
      <c r="B44" s="872"/>
      <c r="C44" s="173">
        <v>37</v>
      </c>
      <c r="D44" s="829" t="s">
        <v>18</v>
      </c>
      <c r="E44" s="819"/>
      <c r="F44" s="163">
        <v>1</v>
      </c>
      <c r="G44" s="163">
        <v>0.6</v>
      </c>
      <c r="H44" s="488">
        <v>0.4</v>
      </c>
      <c r="I44" s="164">
        <v>0.7</v>
      </c>
      <c r="J44" s="791"/>
      <c r="K44" s="793"/>
      <c r="L44" s="789"/>
      <c r="M44" s="790"/>
      <c r="N44" s="791"/>
      <c r="O44" s="792"/>
      <c r="P44" s="792"/>
      <c r="Q44" s="793"/>
      <c r="R44" s="789"/>
      <c r="S44" s="792"/>
      <c r="T44" s="792"/>
      <c r="U44" s="790"/>
      <c r="V44" s="778"/>
      <c r="W44" s="779"/>
      <c r="X44" s="779"/>
      <c r="Y44" s="779"/>
      <c r="Z44" s="779"/>
      <c r="AA44" s="780"/>
      <c r="AB44" s="808"/>
      <c r="AC44" s="954"/>
      <c r="AD44" s="991"/>
      <c r="AE44" s="775"/>
    </row>
    <row r="45" spans="2:31" s="105" customFormat="1" ht="15" customHeight="1" thickBot="1">
      <c r="B45" s="872"/>
      <c r="C45" s="120">
        <v>38</v>
      </c>
      <c r="D45" s="489"/>
      <c r="E45" s="490"/>
      <c r="F45" s="491"/>
      <c r="G45" s="491"/>
      <c r="H45" s="491"/>
      <c r="I45" s="491"/>
      <c r="J45" s="492"/>
      <c r="K45" s="492"/>
      <c r="L45" s="492"/>
      <c r="M45" s="492"/>
      <c r="N45" s="492"/>
      <c r="O45" s="492"/>
      <c r="P45" s="492"/>
      <c r="Q45" s="492"/>
      <c r="R45" s="492"/>
      <c r="S45" s="492"/>
      <c r="T45" s="492"/>
      <c r="U45" s="492"/>
      <c r="V45" s="493"/>
      <c r="W45" s="493"/>
      <c r="X45" s="493"/>
      <c r="Y45" s="493"/>
      <c r="Z45" s="493"/>
      <c r="AA45" s="493"/>
      <c r="AB45" s="494"/>
      <c r="AC45" s="495"/>
      <c r="AD45" s="494"/>
      <c r="AE45" s="496"/>
    </row>
    <row r="46" spans="2:31" s="105" customFormat="1" ht="15" customHeight="1">
      <c r="B46" s="872"/>
      <c r="C46" s="120">
        <v>39</v>
      </c>
      <c r="D46" s="776" t="s">
        <v>232</v>
      </c>
      <c r="E46" s="777"/>
      <c r="F46" s="777"/>
      <c r="G46" s="777"/>
      <c r="H46" s="777"/>
      <c r="I46" s="777"/>
      <c r="J46" s="777"/>
      <c r="K46" s="777"/>
      <c r="L46" s="175"/>
      <c r="M46" s="174"/>
      <c r="N46" s="968" t="s">
        <v>233</v>
      </c>
      <c r="O46" s="970"/>
      <c r="P46" s="970"/>
      <c r="Q46" s="970"/>
      <c r="R46" s="970"/>
      <c r="S46" s="970"/>
      <c r="T46" s="970"/>
      <c r="U46" s="970"/>
      <c r="V46" s="970"/>
      <c r="W46" s="970"/>
      <c r="X46" s="971"/>
      <c r="Y46" s="968" t="s">
        <v>234</v>
      </c>
      <c r="Z46" s="777"/>
      <c r="AA46" s="777"/>
      <c r="AB46" s="777"/>
      <c r="AC46" s="777"/>
      <c r="AD46" s="777"/>
      <c r="AE46" s="969"/>
    </row>
    <row r="47" spans="2:31" s="105" customFormat="1" ht="15" customHeight="1">
      <c r="B47" s="872"/>
      <c r="C47" s="120">
        <v>40</v>
      </c>
      <c r="D47" s="176" t="s">
        <v>235</v>
      </c>
      <c r="E47" s="177"/>
      <c r="F47" s="770" t="s">
        <v>236</v>
      </c>
      <c r="G47" s="771"/>
      <c r="H47" s="178" t="s">
        <v>237</v>
      </c>
      <c r="I47" s="179"/>
      <c r="J47" s="179"/>
      <c r="K47" s="176"/>
      <c r="L47" s="179" t="s">
        <v>235</v>
      </c>
      <c r="M47" s="177"/>
      <c r="N47" s="180"/>
      <c r="O47" s="181"/>
      <c r="P47" s="181"/>
      <c r="Q47" s="182"/>
      <c r="R47" s="182"/>
      <c r="S47" s="182"/>
      <c r="T47" s="182"/>
      <c r="U47" s="182"/>
      <c r="V47" s="176"/>
      <c r="W47" s="176"/>
      <c r="X47" s="179" t="s">
        <v>235</v>
      </c>
      <c r="Y47" s="183" t="s">
        <v>238</v>
      </c>
      <c r="Z47" s="184"/>
      <c r="AA47" s="185"/>
      <c r="AB47" s="182"/>
      <c r="AC47" s="182"/>
      <c r="AD47" s="176"/>
      <c r="AE47" s="186"/>
    </row>
    <row r="48" spans="2:31" s="105" customFormat="1" ht="15" customHeight="1">
      <c r="B48" s="872"/>
      <c r="C48" s="120">
        <v>41</v>
      </c>
      <c r="D48" s="187"/>
      <c r="E48" s="176"/>
      <c r="F48" s="788"/>
      <c r="G48" s="772"/>
      <c r="H48" s="176"/>
      <c r="I48" s="176"/>
      <c r="J48" s="176"/>
      <c r="K48" s="187"/>
      <c r="L48" s="187"/>
      <c r="M48" s="176"/>
      <c r="N48" s="190"/>
      <c r="O48" s="191"/>
      <c r="P48" s="191"/>
      <c r="Q48" s="192"/>
      <c r="R48" s="139"/>
      <c r="S48" s="139"/>
      <c r="T48" s="139"/>
      <c r="U48" s="139"/>
      <c r="V48" s="187"/>
      <c r="W48" s="187"/>
      <c r="X48" s="187"/>
      <c r="Y48" s="193"/>
      <c r="Z48" s="194" t="str">
        <f>IF(F58="","",IF(F51&gt;F58,"Rb1:","Rb2:"))</f>
        <v>Rb2:</v>
      </c>
      <c r="AA48" s="870">
        <f>IF(F51="","",IF(F51&gt;F58,(INT(F51*100))/100,(INT(F58*100))/100))</f>
        <v>150</v>
      </c>
      <c r="AB48" s="870"/>
      <c r="AC48" s="195" t="str">
        <f>IF(Z41="","",IF(AA48&lt;Z41,"≦ Ta："&amp;INT(Z41),"≧ Ta："&amp;INT(Z41)))</f>
        <v>≦ Ta：613</v>
      </c>
      <c r="AD48" s="187"/>
      <c r="AE48" s="196"/>
    </row>
    <row r="49" spans="2:31" s="105" customFormat="1" ht="15" customHeight="1">
      <c r="B49" s="872"/>
      <c r="C49" s="120">
        <v>42</v>
      </c>
      <c r="D49" s="187"/>
      <c r="E49" s="187"/>
      <c r="F49" s="197">
        <f>IF(K41="","",K41*X31)</f>
        <v>480</v>
      </c>
      <c r="G49" s="198" t="str">
        <f>IF(AD31="","","× "&amp;AD31)</f>
        <v>× 100</v>
      </c>
      <c r="H49" s="141" t="str">
        <f>IF(X31="","","     ("&amp;X31&amp;"＋"&amp;T41&amp;") × "&amp;AD31)</f>
        <v xml:space="preserve">     (240＋240) × 100</v>
      </c>
      <c r="I49" s="198"/>
      <c r="J49" s="141"/>
      <c r="K49" s="141"/>
      <c r="L49" s="187"/>
      <c r="M49" s="187"/>
      <c r="N49" s="199"/>
      <c r="O49" s="200"/>
      <c r="P49" s="200"/>
      <c r="Q49" s="200"/>
      <c r="R49" s="187"/>
      <c r="S49" s="187"/>
      <c r="T49" s="127"/>
      <c r="U49" s="187"/>
      <c r="V49" s="187"/>
      <c r="W49" s="187"/>
      <c r="X49" s="187"/>
      <c r="Y49" s="201"/>
      <c r="Z49" s="202"/>
      <c r="AA49" s="203"/>
      <c r="AB49" s="204"/>
      <c r="AC49" s="204" t="str">
        <f>IF(Z41="","","安全率 ＳfRb（Ta/Rb)=")</f>
        <v>安全率 ＳfRb（Ta/Rb)=</v>
      </c>
      <c r="AD49" s="972">
        <f>IF(Z41="","",Z41/AA48)</f>
        <v>4.0888888888888895</v>
      </c>
      <c r="AE49" s="973"/>
    </row>
    <row r="50" spans="2:31" s="105" customFormat="1" ht="15" customHeight="1">
      <c r="B50" s="872"/>
      <c r="C50" s="120">
        <v>43</v>
      </c>
      <c r="D50" s="187"/>
      <c r="E50" s="187"/>
      <c r="F50" s="772" t="str">
        <f>IF(N34="","",N34&amp;" × "&amp;AA34)</f>
        <v>700 × 2</v>
      </c>
      <c r="G50" s="772"/>
      <c r="H50" s="176"/>
      <c r="I50" s="784" t="str">
        <f>IF(U34="","",U34&amp;" × "&amp;X34)</f>
        <v>1200 × 2</v>
      </c>
      <c r="J50" s="784"/>
      <c r="K50" s="187"/>
      <c r="L50" s="187"/>
      <c r="M50" s="187"/>
      <c r="N50" s="201"/>
      <c r="O50" s="187"/>
      <c r="P50" s="187"/>
      <c r="Q50" s="141"/>
      <c r="R50" s="187"/>
      <c r="S50" s="146" t="str">
        <f>IF(AD34="","","  "&amp;P41)</f>
        <v xml:space="preserve">  480</v>
      </c>
      <c r="T50" s="205" t="str">
        <f>IF(P41="","","2")</f>
        <v>2</v>
      </c>
      <c r="U50" s="141" t="str">
        <f>IF(S50="","","＋")</f>
        <v>＋</v>
      </c>
      <c r="V50" s="187"/>
      <c r="W50" s="146" t="str">
        <f>IF(AD34="","","("&amp;X31&amp;"＋"&amp;T41&amp;")")</f>
        <v>(240＋240)</v>
      </c>
      <c r="X50" s="206" t="str">
        <f>IF(AD34="","","2")</f>
        <v>2</v>
      </c>
      <c r="Y50" s="201"/>
      <c r="Z50" s="207" t="str">
        <f>IF(Z39="","",IF(Z41&gt;AA48,"Rb≦Ta で 合格","Rb＞Ta で 不合格"))</f>
        <v>Rb≦Ta で 合格</v>
      </c>
      <c r="AA50" s="187"/>
      <c r="AB50" s="187"/>
      <c r="AC50" s="187"/>
      <c r="AD50" s="187"/>
      <c r="AE50" s="196"/>
    </row>
    <row r="51" spans="2:31" s="105" customFormat="1" ht="15" customHeight="1">
      <c r="B51" s="872"/>
      <c r="C51" s="120">
        <v>44</v>
      </c>
      <c r="D51" s="187"/>
      <c r="E51" s="208"/>
      <c r="F51" s="781">
        <f>IF(AA34="","",((P41*AD31)/(N34*AA34))+(((X31+T41)*AD31)/(U34*X34)))</f>
        <v>54.285714285714285</v>
      </c>
      <c r="G51" s="781"/>
      <c r="H51" s="209" t="str">
        <f>IF(F51="","",INT(F51*9.80665)/1000&amp;"［KN］")</f>
        <v>0.532［KN］</v>
      </c>
      <c r="I51" s="210"/>
      <c r="J51" s="210"/>
      <c r="K51" s="773"/>
      <c r="L51" s="773"/>
      <c r="M51" s="187"/>
      <c r="N51" s="201"/>
      <c r="O51" s="187"/>
      <c r="P51" s="187"/>
      <c r="Q51" s="187"/>
      <c r="R51" s="187"/>
      <c r="S51" s="192"/>
      <c r="T51" s="192" t="str">
        <f>IF(AD34="","",AD34&amp;" × "&amp;INT(Z39*1000)/1000)</f>
        <v>4 × 36.693</v>
      </c>
      <c r="U51" s="187"/>
      <c r="V51" s="187"/>
      <c r="W51" s="187"/>
      <c r="X51" s="187"/>
      <c r="Y51" s="235"/>
      <c r="Z51" s="227"/>
      <c r="AA51" s="227"/>
      <c r="AB51" s="227"/>
      <c r="AC51" s="227"/>
      <c r="AD51" s="227"/>
      <c r="AE51" s="246"/>
    </row>
    <row r="52" spans="2:31" s="105" customFormat="1" ht="15" customHeight="1">
      <c r="B52" s="872"/>
      <c r="C52" s="120">
        <v>45</v>
      </c>
      <c r="D52" s="226"/>
      <c r="E52" s="227"/>
      <c r="F52" s="227"/>
      <c r="G52" s="227"/>
      <c r="H52" s="227"/>
      <c r="I52" s="227"/>
      <c r="J52" s="227"/>
      <c r="K52" s="227"/>
      <c r="L52" s="226"/>
      <c r="M52" s="227"/>
      <c r="N52" s="201"/>
      <c r="O52" s="187"/>
      <c r="P52" s="187"/>
      <c r="Q52" s="967">
        <f>IF(AD34="","",SQRT(P41^2+(X31+T41)^2)/(AD34*(Z39/100)))</f>
        <v>462.49125823949447</v>
      </c>
      <c r="R52" s="967"/>
      <c r="S52" s="967"/>
      <c r="T52" s="967"/>
      <c r="U52" s="209" t="str">
        <f>IF(Q52="","",INT(Q52*9.80665)/1000&amp;"［KN］")</f>
        <v>4.535［KN］</v>
      </c>
      <c r="V52" s="212"/>
      <c r="W52" s="187"/>
      <c r="X52" s="211"/>
      <c r="Y52" s="213" t="s">
        <v>239</v>
      </c>
      <c r="Z52" s="187"/>
      <c r="AA52" s="187"/>
      <c r="AB52" s="187"/>
      <c r="AC52" s="187"/>
      <c r="AD52" s="187"/>
      <c r="AE52" s="196"/>
    </row>
    <row r="53" spans="2:31" s="105" customFormat="1" ht="15" customHeight="1">
      <c r="B53" s="872"/>
      <c r="C53" s="120">
        <v>46</v>
      </c>
      <c r="D53" s="226"/>
      <c r="E53" s="227"/>
      <c r="F53" s="228"/>
      <c r="G53" s="229"/>
      <c r="H53" s="227"/>
      <c r="I53" s="229"/>
      <c r="J53" s="227"/>
      <c r="K53" s="227"/>
      <c r="L53" s="226"/>
      <c r="M53" s="227"/>
      <c r="N53" s="232"/>
      <c r="O53" s="233"/>
      <c r="P53" s="140"/>
      <c r="Q53" s="227"/>
      <c r="R53" s="227"/>
      <c r="S53" s="227"/>
      <c r="T53" s="140"/>
      <c r="U53" s="227"/>
      <c r="V53" s="227"/>
      <c r="W53" s="227"/>
      <c r="X53" s="234"/>
      <c r="Y53" s="187"/>
      <c r="Z53" s="194"/>
      <c r="AA53" s="214" t="str">
        <f>IF(Z39="","","σ:Rb/A=")</f>
        <v>σ:Rb/A=</v>
      </c>
      <c r="AB53" s="930">
        <f>IF(Z39="","",AA48/(Z39/100))</f>
        <v>408.78838117580659</v>
      </c>
      <c r="AC53" s="930"/>
      <c r="AD53" s="870" t="str">
        <f>IF(AD34="","","ft=1800")</f>
        <v>ft=1800</v>
      </c>
      <c r="AE53" s="871"/>
    </row>
    <row r="54" spans="2:31" s="105" customFormat="1" ht="15" customHeight="1">
      <c r="B54" s="872"/>
      <c r="C54" s="120">
        <v>47</v>
      </c>
      <c r="D54" s="187"/>
      <c r="E54" s="187"/>
      <c r="F54" s="215" t="s">
        <v>240</v>
      </c>
      <c r="G54" s="216"/>
      <c r="H54" s="217"/>
      <c r="I54" s="218" t="s">
        <v>241</v>
      </c>
      <c r="J54" s="187"/>
      <c r="K54" s="187"/>
      <c r="L54" s="187"/>
      <c r="M54" s="187"/>
      <c r="N54" s="235"/>
      <c r="O54" s="227"/>
      <c r="P54" s="227"/>
      <c r="Q54" s="236"/>
      <c r="R54" s="237"/>
      <c r="S54" s="227"/>
      <c r="T54" s="140"/>
      <c r="U54" s="227"/>
      <c r="V54" s="227"/>
      <c r="W54" s="227"/>
      <c r="X54" s="238"/>
      <c r="Y54" s="187"/>
      <c r="Z54" s="187"/>
      <c r="AA54" s="219"/>
      <c r="AB54" s="217"/>
      <c r="AC54" s="204" t="str">
        <f>IF(Z41="","","安全率 Ｓfσ（ft/σ)=")</f>
        <v>安全率 Ｓfσ（ft/σ)=</v>
      </c>
      <c r="AD54" s="865">
        <f>IF(Z39="","",INT(1000*AB43/AB53)/1000)</f>
        <v>4.4029999999999996</v>
      </c>
      <c r="AE54" s="866"/>
    </row>
    <row r="55" spans="2:31" s="105" customFormat="1" ht="15" customHeight="1">
      <c r="B55" s="872"/>
      <c r="C55" s="120">
        <v>48</v>
      </c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235"/>
      <c r="O55" s="227"/>
      <c r="P55" s="227"/>
      <c r="Q55" s="227"/>
      <c r="R55" s="227"/>
      <c r="S55" s="227"/>
      <c r="T55" s="140"/>
      <c r="U55" s="227"/>
      <c r="V55" s="227"/>
      <c r="W55" s="227"/>
      <c r="X55" s="238"/>
      <c r="Y55" s="187"/>
      <c r="Z55" s="220" t="str">
        <f>IF(Z39="","",IF(AB43&gt;AB53,"σ≦ft で 合格","σ＞ft で 不合格"))</f>
        <v>σ≦ft で 合格</v>
      </c>
      <c r="AA55" s="187"/>
      <c r="AB55" s="187"/>
      <c r="AC55" s="187"/>
      <c r="AD55" s="187"/>
      <c r="AE55" s="196"/>
    </row>
    <row r="56" spans="2:31" s="105" customFormat="1" ht="15" customHeight="1">
      <c r="B56" s="872"/>
      <c r="C56" s="120">
        <v>49</v>
      </c>
      <c r="D56" s="187"/>
      <c r="E56" s="187"/>
      <c r="F56" s="141" t="str">
        <f>IF(P41="","",P41&amp;" × ("&amp;U34&amp;"－"&amp;AB31&amp;")")</f>
        <v>480 × (1200－550)</v>
      </c>
      <c r="G56" s="187"/>
      <c r="H56" s="187"/>
      <c r="I56" s="187"/>
      <c r="J56" s="141" t="str">
        <f>IF(X31="","","("&amp;X31&amp;"+"&amp;T41&amp;") × "&amp;AD31)</f>
        <v>(240+240) × 100</v>
      </c>
      <c r="K56" s="187"/>
      <c r="L56" s="187"/>
      <c r="M56" s="187"/>
      <c r="N56" s="235"/>
      <c r="O56" s="227"/>
      <c r="P56" s="227"/>
      <c r="Q56" s="227"/>
      <c r="R56" s="227"/>
      <c r="S56" s="227"/>
      <c r="T56" s="140"/>
      <c r="U56" s="227"/>
      <c r="V56" s="227"/>
      <c r="W56" s="227"/>
      <c r="X56" s="238"/>
      <c r="Y56" s="227"/>
      <c r="Z56" s="227"/>
      <c r="AA56" s="227"/>
      <c r="AB56" s="227"/>
      <c r="AC56" s="227"/>
      <c r="AD56" s="227"/>
      <c r="AE56" s="246"/>
    </row>
    <row r="57" spans="2:31" s="105" customFormat="1" ht="15" customHeight="1">
      <c r="B57" s="872"/>
      <c r="C57" s="120">
        <v>50</v>
      </c>
      <c r="D57" s="211"/>
      <c r="E57" s="187"/>
      <c r="F57" s="784" t="str">
        <f>IF(U34="","",U34&amp;"×"&amp;X34)</f>
        <v>1200×2</v>
      </c>
      <c r="G57" s="784"/>
      <c r="H57" s="784"/>
      <c r="I57" s="187"/>
      <c r="J57" s="784" t="str">
        <f>IF(U34="","",U34&amp;" × "&amp;X34)</f>
        <v>1200 × 2</v>
      </c>
      <c r="K57" s="784"/>
      <c r="L57" s="784"/>
      <c r="M57" s="187"/>
      <c r="N57" s="235"/>
      <c r="O57" s="227"/>
      <c r="P57" s="227"/>
      <c r="Q57" s="227"/>
      <c r="R57" s="227"/>
      <c r="S57" s="227"/>
      <c r="T57" s="140"/>
      <c r="U57" s="227"/>
      <c r="V57" s="227"/>
      <c r="W57" s="227"/>
      <c r="X57" s="234"/>
      <c r="Y57" s="213" t="s">
        <v>242</v>
      </c>
      <c r="Z57" s="187"/>
      <c r="AA57" s="187"/>
      <c r="AB57" s="187"/>
      <c r="AC57" s="187"/>
      <c r="AD57" s="187"/>
      <c r="AE57" s="196"/>
    </row>
    <row r="58" spans="2:31" s="105" customFormat="1" ht="15" customHeight="1">
      <c r="B58" s="872"/>
      <c r="C58" s="120">
        <v>51</v>
      </c>
      <c r="D58" s="187"/>
      <c r="E58" s="187"/>
      <c r="F58" s="141">
        <f>IF(AA34="","",((P41*(U34-AB31))/(U34*X34))+(((X31+T41)*AD31)/(U34*X34)))</f>
        <v>150</v>
      </c>
      <c r="G58" s="187"/>
      <c r="H58" s="221" t="str">
        <f>IF(F58="","",INT(F58*9.80665)/1000&amp;"［KN］")</f>
        <v>1.47［KN］</v>
      </c>
      <c r="I58" s="221"/>
      <c r="J58" s="187"/>
      <c r="K58" s="187"/>
      <c r="L58" s="187"/>
      <c r="M58" s="187"/>
      <c r="N58" s="239"/>
      <c r="O58" s="240"/>
      <c r="P58" s="240"/>
      <c r="Q58" s="241"/>
      <c r="R58" s="241"/>
      <c r="S58" s="241"/>
      <c r="T58" s="241"/>
      <c r="U58" s="241"/>
      <c r="V58" s="227"/>
      <c r="W58" s="227"/>
      <c r="X58" s="238"/>
      <c r="Y58" s="187"/>
      <c r="Z58" s="222" t="str">
        <f>IF(Q52="","","τ:")</f>
        <v>τ:</v>
      </c>
      <c r="AA58" s="867">
        <f>IF(Q52="","",Q52)</f>
        <v>462.49125823949447</v>
      </c>
      <c r="AB58" s="867"/>
      <c r="AC58" s="223" t="str">
        <f>IF(AD43="","","fs:")</f>
        <v>fs:</v>
      </c>
      <c r="AD58" s="868">
        <f>IF(AD43="","",AD43)</f>
        <v>1350</v>
      </c>
      <c r="AE58" s="869"/>
    </row>
    <row r="59" spans="2:31" s="105" customFormat="1" ht="15" customHeight="1">
      <c r="B59" s="872"/>
      <c r="C59" s="120">
        <v>52</v>
      </c>
      <c r="D59" s="227"/>
      <c r="E59" s="227"/>
      <c r="F59" s="230"/>
      <c r="G59" s="231"/>
      <c r="H59" s="815"/>
      <c r="I59" s="815"/>
      <c r="J59" s="227"/>
      <c r="K59" s="227"/>
      <c r="L59" s="231"/>
      <c r="M59" s="231"/>
      <c r="N59" s="242"/>
      <c r="O59" s="243"/>
      <c r="P59" s="243"/>
      <c r="Q59" s="230"/>
      <c r="R59" s="230"/>
      <c r="S59" s="230"/>
      <c r="T59" s="230"/>
      <c r="U59" s="230"/>
      <c r="V59" s="227"/>
      <c r="W59" s="227"/>
      <c r="X59" s="238"/>
      <c r="Y59" s="187"/>
      <c r="Z59" s="188"/>
      <c r="AA59" s="176"/>
      <c r="AB59" s="189"/>
      <c r="AC59" s="204" t="str">
        <f>IF(Z41="","","安全率 Ｓfτ（fs/τ)=")</f>
        <v>安全率 Ｓfτ（fs/τ)=</v>
      </c>
      <c r="AD59" s="865">
        <f>IF(Z41="","",INT(1000*AD43/AA58)/1000)</f>
        <v>2.9180000000000001</v>
      </c>
      <c r="AE59" s="866"/>
    </row>
    <row r="60" spans="2:31" s="105" customFormat="1" ht="15" customHeight="1">
      <c r="B60" s="872"/>
      <c r="C60" s="120">
        <v>53</v>
      </c>
      <c r="D60" s="187"/>
      <c r="E60" s="220" t="str">
        <f>IF(F58="","",IF(F51&gt;F58,"　Ｒb1＞Ｒb2 より Ｒb=Ｒb1 とする。","　Ｒb1＜Ｒb2 より Ｒb=Ｒb2 とする。"))</f>
        <v>　Ｒb1＜Ｒb2 より Ｒb=Ｒb2 とする。</v>
      </c>
      <c r="F60" s="187"/>
      <c r="G60" s="187"/>
      <c r="H60" s="224"/>
      <c r="I60" s="224"/>
      <c r="J60" s="187"/>
      <c r="K60" s="187"/>
      <c r="L60" s="114"/>
      <c r="M60" s="187"/>
      <c r="N60" s="235"/>
      <c r="O60" s="227"/>
      <c r="P60" s="227"/>
      <c r="Q60" s="244"/>
      <c r="R60" s="244"/>
      <c r="S60" s="244"/>
      <c r="T60" s="245"/>
      <c r="U60" s="244"/>
      <c r="V60" s="227"/>
      <c r="W60" s="227"/>
      <c r="X60" s="238"/>
      <c r="Y60" s="187"/>
      <c r="Z60" s="220" t="str">
        <f>IF(Z39="","",IF(AD58&gt;AA58,"τ≦fs で 合格","τ＞fs で 不合格"))</f>
        <v>τ≦fs で 合格</v>
      </c>
      <c r="AA60" s="187"/>
      <c r="AB60" s="224"/>
      <c r="AC60" s="224"/>
      <c r="AD60" s="187"/>
      <c r="AE60" s="196"/>
    </row>
    <row r="61" spans="2:31" s="105" customFormat="1" ht="15" customHeight="1">
      <c r="B61" s="872"/>
      <c r="C61" s="120">
        <v>54</v>
      </c>
      <c r="D61" s="185"/>
      <c r="E61" s="473"/>
      <c r="F61" s="185"/>
      <c r="G61" s="185"/>
      <c r="H61" s="474"/>
      <c r="I61" s="474"/>
      <c r="J61" s="185"/>
      <c r="K61" s="185"/>
      <c r="L61" s="114"/>
      <c r="M61" s="185"/>
      <c r="N61" s="475"/>
      <c r="O61" s="229"/>
      <c r="P61" s="229"/>
      <c r="Q61" s="476"/>
      <c r="R61" s="476"/>
      <c r="S61" s="476"/>
      <c r="T61" s="477"/>
      <c r="U61" s="476"/>
      <c r="V61" s="229"/>
      <c r="W61" s="229"/>
      <c r="X61" s="478"/>
      <c r="Y61" s="185"/>
      <c r="Z61" s="473"/>
      <c r="AA61" s="185"/>
      <c r="AB61" s="474"/>
      <c r="AC61" s="474"/>
      <c r="AD61" s="185"/>
      <c r="AE61" s="479"/>
    </row>
    <row r="62" spans="2:31" s="105" customFormat="1" ht="15" customHeight="1">
      <c r="B62" s="872"/>
      <c r="C62" s="120">
        <v>55</v>
      </c>
      <c r="D62" s="484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6"/>
      <c r="U62" s="485"/>
      <c r="V62" s="485"/>
      <c r="W62" s="485"/>
      <c r="X62" s="485"/>
      <c r="Y62" s="485"/>
      <c r="Z62" s="485"/>
      <c r="AA62" s="485"/>
      <c r="AB62" s="485"/>
      <c r="AC62" s="99" t="s">
        <v>108</v>
      </c>
      <c r="AD62" s="485"/>
      <c r="AE62" s="487"/>
    </row>
    <row r="63" spans="2:31" s="105" customFormat="1" ht="4.5" customHeight="1">
      <c r="B63" s="872"/>
      <c r="T63" s="225"/>
    </row>
  </sheetData>
  <sheetProtection password="B220" sheet="1" objects="1" scenarios="1" formatCells="0"/>
  <mergeCells count="125">
    <mergeCell ref="N27:W29"/>
    <mergeCell ref="V20:X20"/>
    <mergeCell ref="Q52:T52"/>
    <mergeCell ref="Y46:AE46"/>
    <mergeCell ref="N46:X46"/>
    <mergeCell ref="AA48:AB48"/>
    <mergeCell ref="AD49:AE49"/>
    <mergeCell ref="H2:V2"/>
    <mergeCell ref="H3:V3"/>
    <mergeCell ref="I4:V4"/>
    <mergeCell ref="V31:W31"/>
    <mergeCell ref="N31:Q31"/>
    <mergeCell ref="J36:M36"/>
    <mergeCell ref="N36:U36"/>
    <mergeCell ref="X27:Y29"/>
    <mergeCell ref="Z27:AA29"/>
    <mergeCell ref="AB27:AC29"/>
    <mergeCell ref="AD33:AE33"/>
    <mergeCell ref="AD32:AE32"/>
    <mergeCell ref="AD34:AE34"/>
    <mergeCell ref="AD43:AD44"/>
    <mergeCell ref="V41:Y42"/>
    <mergeCell ref="AB37:AC42"/>
    <mergeCell ref="V39:W40"/>
    <mergeCell ref="T41:U42"/>
    <mergeCell ref="S34:T34"/>
    <mergeCell ref="N34:R34"/>
    <mergeCell ref="U34:V34"/>
    <mergeCell ref="N37:Q37"/>
    <mergeCell ref="AB53:AC53"/>
    <mergeCell ref="X30:Y30"/>
    <mergeCell ref="N33:S33"/>
    <mergeCell ref="U33:W33"/>
    <mergeCell ref="X33:Z33"/>
    <mergeCell ref="AA33:AC33"/>
    <mergeCell ref="N32:W32"/>
    <mergeCell ref="X32:AC32"/>
    <mergeCell ref="X39:X40"/>
    <mergeCell ref="Y39:Y40"/>
    <mergeCell ref="Z39:Z40"/>
    <mergeCell ref="X37:Y38"/>
    <mergeCell ref="Z37:AA38"/>
    <mergeCell ref="V36:AE36"/>
    <mergeCell ref="AA34:AC34"/>
    <mergeCell ref="AC43:AC44"/>
    <mergeCell ref="R31:U31"/>
    <mergeCell ref="AD54:AE54"/>
    <mergeCell ref="AA58:AB58"/>
    <mergeCell ref="AD58:AE58"/>
    <mergeCell ref="AD53:AE53"/>
    <mergeCell ref="B2:B63"/>
    <mergeCell ref="N30:Q30"/>
    <mergeCell ref="X34:Z34"/>
    <mergeCell ref="D36:H36"/>
    <mergeCell ref="I36:I37"/>
    <mergeCell ref="AD59:AE59"/>
    <mergeCell ref="AC2:AE2"/>
    <mergeCell ref="D5:G6"/>
    <mergeCell ref="H5:I5"/>
    <mergeCell ref="J5:U5"/>
    <mergeCell ref="V5:AB6"/>
    <mergeCell ref="AC5:AE6"/>
    <mergeCell ref="H6:I6"/>
    <mergeCell ref="J6:L6"/>
    <mergeCell ref="M6:Q6"/>
    <mergeCell ref="AB30:AC30"/>
    <mergeCell ref="AD30:AE30"/>
    <mergeCell ref="R6:U6"/>
    <mergeCell ref="R30:U30"/>
    <mergeCell ref="V30:W30"/>
    <mergeCell ref="C38:C39"/>
    <mergeCell ref="I38:I39"/>
    <mergeCell ref="N38:Q39"/>
    <mergeCell ref="R38:U39"/>
    <mergeCell ref="G37:G38"/>
    <mergeCell ref="H37:H38"/>
    <mergeCell ref="J37:K39"/>
    <mergeCell ref="L37:M39"/>
    <mergeCell ref="R37:U37"/>
    <mergeCell ref="F37:F38"/>
    <mergeCell ref="F57:H57"/>
    <mergeCell ref="J57:L57"/>
    <mergeCell ref="H59:I59"/>
    <mergeCell ref="C40:C41"/>
    <mergeCell ref="D40:E40"/>
    <mergeCell ref="F40:F41"/>
    <mergeCell ref="G40:G41"/>
    <mergeCell ref="M41:M42"/>
    <mergeCell ref="H40:H41"/>
    <mergeCell ref="I40:I41"/>
    <mergeCell ref="D41:E41"/>
    <mergeCell ref="D44:E44"/>
    <mergeCell ref="K41:K42"/>
    <mergeCell ref="C42:C43"/>
    <mergeCell ref="D42:E43"/>
    <mergeCell ref="F42:F43"/>
    <mergeCell ref="G42:G43"/>
    <mergeCell ref="J41:J42"/>
    <mergeCell ref="H42:H43"/>
    <mergeCell ref="I42:I43"/>
    <mergeCell ref="J43:K44"/>
    <mergeCell ref="AD27:AE29"/>
    <mergeCell ref="F47:G47"/>
    <mergeCell ref="F50:G50"/>
    <mergeCell ref="K51:L51"/>
    <mergeCell ref="AE43:AE44"/>
    <mergeCell ref="D46:K46"/>
    <mergeCell ref="V43:AA44"/>
    <mergeCell ref="F51:G51"/>
    <mergeCell ref="R41:S42"/>
    <mergeCell ref="I50:J50"/>
    <mergeCell ref="P41:Q42"/>
    <mergeCell ref="N41:O42"/>
    <mergeCell ref="F48:G48"/>
    <mergeCell ref="L43:M44"/>
    <mergeCell ref="N43:Q44"/>
    <mergeCell ref="R43:U44"/>
    <mergeCell ref="L41:L42"/>
    <mergeCell ref="Z41:Z42"/>
    <mergeCell ref="AA41:AA42"/>
    <mergeCell ref="AD37:AE42"/>
    <mergeCell ref="AA39:AA40"/>
    <mergeCell ref="AB43:AB44"/>
    <mergeCell ref="V37:W38"/>
    <mergeCell ref="Z30:AA30"/>
  </mergeCells>
  <phoneticPr fontId="3"/>
  <pageMargins left="0.55118110236220474" right="0.39370078740157483" top="0.35433070866141736" bottom="0.35433070866141736" header="0" footer="0"/>
  <pageSetup paperSize="9" orientation="portrait" r:id="rId1"/>
  <headerFooter alignWithMargins="0"/>
  <colBreaks count="1" manualBreakCount="1">
    <brk id="3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63"/>
  <sheetViews>
    <sheetView view="pageBreakPreview" zoomScaleNormal="100" workbookViewId="0"/>
  </sheetViews>
  <sheetFormatPr defaultRowHeight="13.5"/>
  <cols>
    <col min="1" max="1" width="1.25" style="100" customWidth="1"/>
    <col min="2" max="2" width="1.625" style="100" customWidth="1"/>
    <col min="3" max="3" width="2.5" style="100" customWidth="1"/>
    <col min="4" max="4" width="4.375" style="100" customWidth="1"/>
    <col min="5" max="13" width="3.75" style="100" customWidth="1"/>
    <col min="14" max="14" width="1.625" style="100" customWidth="1"/>
    <col min="15" max="15" width="1.5" style="100" customWidth="1"/>
    <col min="16" max="16" width="1.875" style="100" customWidth="1"/>
    <col min="17" max="17" width="2.5" style="100" customWidth="1"/>
    <col min="18" max="19" width="1.5" style="100" customWidth="1"/>
    <col min="20" max="20" width="2.125" style="101" customWidth="1"/>
    <col min="21" max="21" width="2.25" style="100" customWidth="1"/>
    <col min="22" max="31" width="3.75" style="100" customWidth="1"/>
    <col min="32" max="16384" width="9" style="100"/>
  </cols>
  <sheetData>
    <row r="1" spans="2:33" ht="7.5" customHeight="1"/>
    <row r="2" spans="2:33" s="105" customFormat="1" ht="11.25" customHeight="1">
      <c r="B2" s="872" t="s">
        <v>2</v>
      </c>
      <c r="C2" s="102" t="s">
        <v>170</v>
      </c>
      <c r="D2" s="102"/>
      <c r="E2" s="102"/>
      <c r="F2" s="103"/>
      <c r="G2" s="104" t="s">
        <v>1</v>
      </c>
      <c r="H2" s="974" t="s">
        <v>171</v>
      </c>
      <c r="I2" s="974"/>
      <c r="J2" s="974"/>
      <c r="K2" s="974"/>
      <c r="L2" s="974"/>
      <c r="M2" s="974"/>
      <c r="N2" s="974"/>
      <c r="O2" s="974"/>
      <c r="P2" s="974"/>
      <c r="Q2" s="974"/>
      <c r="R2" s="974"/>
      <c r="S2" s="974"/>
      <c r="T2" s="974"/>
      <c r="U2" s="974"/>
      <c r="V2" s="974"/>
      <c r="AB2" s="106" t="s">
        <v>4</v>
      </c>
      <c r="AC2" s="883">
        <f ca="1">NOW()</f>
        <v>42910.852761574075</v>
      </c>
      <c r="AD2" s="883"/>
      <c r="AE2" s="883"/>
    </row>
    <row r="3" spans="2:33" s="105" customFormat="1" ht="11.25" customHeight="1">
      <c r="B3" s="872"/>
      <c r="C3" s="107"/>
      <c r="D3" s="103"/>
      <c r="E3" s="103"/>
      <c r="F3" s="103"/>
      <c r="G3" s="108"/>
      <c r="H3" s="975" t="s">
        <v>172</v>
      </c>
      <c r="I3" s="975"/>
      <c r="J3" s="975"/>
      <c r="K3" s="975"/>
      <c r="L3" s="975"/>
      <c r="M3" s="975"/>
      <c r="N3" s="975"/>
      <c r="O3" s="975"/>
      <c r="P3" s="975"/>
      <c r="Q3" s="975"/>
      <c r="R3" s="975"/>
      <c r="S3" s="975"/>
      <c r="T3" s="975"/>
      <c r="U3" s="975"/>
      <c r="V3" s="975"/>
      <c r="Z3" s="109"/>
      <c r="AA3" s="110"/>
      <c r="AB3" s="111" t="s">
        <v>173</v>
      </c>
      <c r="AC3" s="105">
        <v>1</v>
      </c>
      <c r="AD3" s="110"/>
      <c r="AE3" s="112"/>
    </row>
    <row r="4" spans="2:33" s="105" customFormat="1" ht="15" customHeight="1">
      <c r="B4" s="872"/>
      <c r="C4" s="68" t="s">
        <v>174</v>
      </c>
      <c r="D4" s="114"/>
      <c r="E4" s="114"/>
      <c r="F4" s="114"/>
      <c r="G4" s="114"/>
      <c r="I4" s="976" t="s">
        <v>175</v>
      </c>
      <c r="J4" s="976"/>
      <c r="K4" s="976"/>
      <c r="L4" s="976"/>
      <c r="M4" s="976"/>
      <c r="N4" s="976"/>
      <c r="O4" s="976"/>
      <c r="P4" s="976"/>
      <c r="Q4" s="976"/>
      <c r="R4" s="976"/>
      <c r="S4" s="976"/>
      <c r="T4" s="976"/>
      <c r="U4" s="976"/>
      <c r="V4" s="976"/>
      <c r="W4" s="112"/>
      <c r="X4" s="112"/>
      <c r="Y4" s="112"/>
      <c r="Z4" s="115"/>
      <c r="AA4" s="115"/>
      <c r="AB4" s="116" t="s">
        <v>176</v>
      </c>
      <c r="AC4" s="112"/>
      <c r="AD4" s="115"/>
      <c r="AE4" s="112"/>
    </row>
    <row r="5" spans="2:33" s="105" customFormat="1" ht="18" customHeight="1">
      <c r="B5" s="872"/>
      <c r="C5" s="117">
        <v>1</v>
      </c>
      <c r="D5" s="884" t="s">
        <v>101</v>
      </c>
      <c r="E5" s="885"/>
      <c r="F5" s="885"/>
      <c r="G5" s="886"/>
      <c r="H5" s="890" t="s">
        <v>94</v>
      </c>
      <c r="I5" s="891"/>
      <c r="J5" s="892"/>
      <c r="K5" s="893"/>
      <c r="L5" s="893"/>
      <c r="M5" s="893"/>
      <c r="N5" s="893"/>
      <c r="O5" s="893"/>
      <c r="P5" s="893"/>
      <c r="Q5" s="893"/>
      <c r="R5" s="893"/>
      <c r="S5" s="893"/>
      <c r="T5" s="893"/>
      <c r="U5" s="894"/>
      <c r="V5" s="895" t="s">
        <v>243</v>
      </c>
      <c r="W5" s="896"/>
      <c r="X5" s="896"/>
      <c r="Y5" s="896"/>
      <c r="Z5" s="896"/>
      <c r="AA5" s="896"/>
      <c r="AB5" s="897"/>
      <c r="AC5" s="901" t="s">
        <v>98</v>
      </c>
      <c r="AD5" s="902"/>
      <c r="AE5" s="903"/>
      <c r="AG5" s="118"/>
    </row>
    <row r="6" spans="2:33" s="105" customFormat="1" ht="15" customHeight="1" thickBot="1">
      <c r="B6" s="872"/>
      <c r="C6" s="119">
        <v>2</v>
      </c>
      <c r="D6" s="887"/>
      <c r="E6" s="888"/>
      <c r="F6" s="888"/>
      <c r="G6" s="889"/>
      <c r="H6" s="907" t="s">
        <v>95</v>
      </c>
      <c r="I6" s="908"/>
      <c r="J6" s="909"/>
      <c r="K6" s="910"/>
      <c r="L6" s="911"/>
      <c r="M6" s="907" t="s">
        <v>113</v>
      </c>
      <c r="N6" s="912"/>
      <c r="O6" s="912"/>
      <c r="P6" s="912"/>
      <c r="Q6" s="908"/>
      <c r="R6" s="915" t="s">
        <v>163</v>
      </c>
      <c r="S6" s="916"/>
      <c r="T6" s="916"/>
      <c r="U6" s="917"/>
      <c r="V6" s="898"/>
      <c r="W6" s="899"/>
      <c r="X6" s="899"/>
      <c r="Y6" s="899"/>
      <c r="Z6" s="899"/>
      <c r="AA6" s="899"/>
      <c r="AB6" s="900"/>
      <c r="AC6" s="904"/>
      <c r="AD6" s="905"/>
      <c r="AE6" s="906"/>
    </row>
    <row r="7" spans="2:33" s="105" customFormat="1" ht="15" customHeight="1">
      <c r="B7" s="872"/>
      <c r="C7" s="120">
        <v>3</v>
      </c>
      <c r="D7" s="121"/>
      <c r="E7" s="122"/>
      <c r="F7" s="122"/>
      <c r="G7" s="122"/>
      <c r="H7" s="122"/>
      <c r="I7" s="122"/>
      <c r="J7" s="122"/>
      <c r="K7" s="122"/>
      <c r="L7" s="122"/>
      <c r="M7" s="123"/>
      <c r="N7" s="124"/>
      <c r="O7" s="124"/>
      <c r="P7" s="124"/>
      <c r="Q7" s="124"/>
      <c r="R7" s="124"/>
      <c r="S7" s="124"/>
      <c r="T7" s="125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6"/>
    </row>
    <row r="8" spans="2:33" s="105" customFormat="1" ht="15" customHeight="1">
      <c r="B8" s="872"/>
      <c r="C8" s="120">
        <v>4</v>
      </c>
      <c r="D8" s="127" t="s">
        <v>177</v>
      </c>
      <c r="E8" s="128"/>
      <c r="F8" s="128"/>
      <c r="G8" s="128"/>
      <c r="H8" s="128"/>
      <c r="I8" s="128"/>
      <c r="J8" s="128"/>
      <c r="K8" s="128"/>
      <c r="L8" s="128"/>
      <c r="M8" s="129"/>
      <c r="N8" s="128"/>
      <c r="O8" s="128"/>
      <c r="P8" s="128"/>
      <c r="Q8" s="128"/>
      <c r="R8" s="128"/>
      <c r="S8" s="128"/>
      <c r="T8" s="127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30"/>
    </row>
    <row r="9" spans="2:33" s="105" customFormat="1" ht="15" customHeight="1">
      <c r="B9" s="872"/>
      <c r="C9" s="120">
        <v>5</v>
      </c>
      <c r="D9" s="131" t="s">
        <v>178</v>
      </c>
      <c r="E9" s="128"/>
      <c r="F9" s="128"/>
      <c r="G9" s="128"/>
      <c r="H9" s="128"/>
      <c r="I9" s="128"/>
      <c r="J9" s="128"/>
      <c r="K9" s="128"/>
      <c r="L9" s="128"/>
      <c r="M9" s="129"/>
      <c r="N9" s="128"/>
      <c r="O9" s="128"/>
      <c r="P9" s="128"/>
      <c r="Q9" s="128"/>
      <c r="R9" s="128"/>
      <c r="S9" s="128"/>
      <c r="T9" s="127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30"/>
    </row>
    <row r="10" spans="2:33" s="105" customFormat="1" ht="15" customHeight="1">
      <c r="B10" s="872"/>
      <c r="C10" s="120">
        <v>6</v>
      </c>
      <c r="D10" s="132" t="s">
        <v>179</v>
      </c>
      <c r="E10" s="128"/>
      <c r="F10" s="128"/>
      <c r="G10" s="128"/>
      <c r="H10" s="128"/>
      <c r="I10" s="128"/>
      <c r="J10" s="128"/>
      <c r="K10" s="128"/>
      <c r="L10" s="128"/>
      <c r="M10" s="129"/>
      <c r="N10" s="128"/>
      <c r="O10" s="128"/>
      <c r="P10" s="128"/>
      <c r="Q10" s="128"/>
      <c r="R10" s="128"/>
      <c r="S10" s="128"/>
      <c r="T10" s="127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30"/>
    </row>
    <row r="11" spans="2:33" s="105" customFormat="1" ht="15" customHeight="1">
      <c r="B11" s="872"/>
      <c r="C11" s="120">
        <v>7</v>
      </c>
      <c r="D11" s="131" t="s">
        <v>180</v>
      </c>
      <c r="E11" s="128"/>
      <c r="F11" s="128"/>
      <c r="G11" s="128"/>
      <c r="H11" s="128"/>
      <c r="I11" s="128"/>
      <c r="J11" s="128"/>
      <c r="K11" s="128"/>
      <c r="L11" s="128"/>
      <c r="M11" s="129"/>
      <c r="N11" s="128"/>
      <c r="O11" s="128"/>
      <c r="P11" s="128"/>
      <c r="Q11" s="128"/>
      <c r="R11" s="128"/>
      <c r="S11" s="128"/>
      <c r="T11" s="127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30"/>
    </row>
    <row r="12" spans="2:33" s="105" customFormat="1" ht="15" customHeight="1">
      <c r="B12" s="872"/>
      <c r="C12" s="120">
        <v>8</v>
      </c>
      <c r="D12" s="132" t="s">
        <v>181</v>
      </c>
      <c r="E12" s="128"/>
      <c r="F12" s="128"/>
      <c r="G12" s="128"/>
      <c r="H12" s="128"/>
      <c r="I12" s="128"/>
      <c r="J12" s="128"/>
      <c r="K12" s="128"/>
      <c r="L12" s="128"/>
      <c r="M12" s="129"/>
      <c r="N12" s="128"/>
      <c r="O12" s="128"/>
      <c r="P12" s="128"/>
      <c r="Q12" s="128"/>
      <c r="R12" s="128"/>
      <c r="S12" s="128"/>
      <c r="T12" s="127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30"/>
    </row>
    <row r="13" spans="2:33" s="105" customFormat="1" ht="15" customHeight="1">
      <c r="B13" s="872"/>
      <c r="C13" s="120">
        <v>9</v>
      </c>
      <c r="D13" s="133"/>
      <c r="E13" s="134"/>
      <c r="F13" s="134"/>
      <c r="G13" s="134"/>
      <c r="H13" s="134"/>
      <c r="I13" s="134"/>
      <c r="J13" s="134"/>
      <c r="K13" s="134"/>
      <c r="L13" s="134"/>
      <c r="M13" s="135"/>
      <c r="N13" s="128"/>
      <c r="O13" s="128"/>
      <c r="P13" s="128"/>
      <c r="Q13" s="128"/>
      <c r="R13" s="128"/>
      <c r="S13" s="128"/>
      <c r="T13" s="127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30"/>
    </row>
    <row r="14" spans="2:33" s="105" customFormat="1" ht="15" customHeight="1">
      <c r="B14" s="872"/>
      <c r="C14" s="120">
        <v>10</v>
      </c>
      <c r="D14" s="133"/>
      <c r="E14" s="134"/>
      <c r="F14" s="134"/>
      <c r="G14" s="136"/>
      <c r="H14" s="136"/>
      <c r="I14" s="136"/>
      <c r="J14" s="134"/>
      <c r="K14" s="134"/>
      <c r="L14" s="134"/>
      <c r="M14" s="135"/>
      <c r="N14" s="128"/>
      <c r="O14" s="128"/>
      <c r="P14" s="128"/>
      <c r="Q14" s="128"/>
      <c r="R14" s="128"/>
      <c r="S14" s="128"/>
      <c r="T14" s="127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30"/>
    </row>
    <row r="15" spans="2:33" s="105" customFormat="1" ht="15" customHeight="1">
      <c r="B15" s="872"/>
      <c r="C15" s="120">
        <v>11</v>
      </c>
      <c r="D15" s="133"/>
      <c r="E15" s="134"/>
      <c r="F15" s="134"/>
      <c r="G15" s="136"/>
      <c r="H15" s="136"/>
      <c r="I15" s="136"/>
      <c r="J15" s="134"/>
      <c r="K15" s="134"/>
      <c r="L15" s="134"/>
      <c r="M15" s="135"/>
      <c r="N15" s="128"/>
      <c r="O15" s="128"/>
      <c r="P15" s="128"/>
      <c r="Q15" s="128"/>
      <c r="R15" s="128"/>
      <c r="S15" s="128"/>
      <c r="T15" s="127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30"/>
    </row>
    <row r="16" spans="2:33" s="105" customFormat="1" ht="15" customHeight="1">
      <c r="B16" s="872"/>
      <c r="C16" s="120">
        <v>12</v>
      </c>
      <c r="D16" s="133"/>
      <c r="E16" s="134"/>
      <c r="F16" s="134"/>
      <c r="G16" s="136"/>
      <c r="H16" s="136"/>
      <c r="I16" s="136"/>
      <c r="J16" s="134"/>
      <c r="K16" s="134"/>
      <c r="L16" s="134"/>
      <c r="M16" s="135"/>
      <c r="N16" s="128"/>
      <c r="O16" s="128"/>
      <c r="P16" s="128"/>
      <c r="Q16" s="128"/>
      <c r="R16" s="128"/>
      <c r="S16" s="128"/>
      <c r="T16" s="127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30"/>
    </row>
    <row r="17" spans="2:31" s="105" customFormat="1" ht="15" customHeight="1">
      <c r="B17" s="872"/>
      <c r="C17" s="120">
        <v>13</v>
      </c>
      <c r="D17" s="133"/>
      <c r="E17" s="134"/>
      <c r="F17" s="134"/>
      <c r="G17" s="136"/>
      <c r="H17" s="136"/>
      <c r="I17" s="136"/>
      <c r="J17" s="134"/>
      <c r="K17" s="134"/>
      <c r="L17" s="134"/>
      <c r="M17" s="135"/>
      <c r="N17" s="128"/>
      <c r="O17" s="128"/>
      <c r="P17" s="128"/>
      <c r="Q17" s="128"/>
      <c r="R17" s="128"/>
      <c r="S17" s="128"/>
      <c r="T17" s="127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30"/>
    </row>
    <row r="18" spans="2:31" s="105" customFormat="1" ht="15" customHeight="1">
      <c r="B18" s="872"/>
      <c r="C18" s="120">
        <v>14</v>
      </c>
      <c r="D18" s="127" t="s">
        <v>182</v>
      </c>
      <c r="E18" s="128"/>
      <c r="F18" s="128"/>
      <c r="G18" s="128"/>
      <c r="H18" s="128"/>
      <c r="I18" s="137"/>
      <c r="J18" s="128"/>
      <c r="K18" s="128"/>
      <c r="L18" s="128"/>
      <c r="M18" s="129"/>
      <c r="N18" s="128"/>
      <c r="O18" s="128"/>
      <c r="P18" s="128"/>
      <c r="Q18" s="128"/>
      <c r="R18" s="128"/>
      <c r="S18" s="128"/>
      <c r="T18" s="127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30"/>
    </row>
    <row r="19" spans="2:31" s="105" customFormat="1" ht="15" customHeight="1">
      <c r="B19" s="872"/>
      <c r="C19" s="120">
        <v>15</v>
      </c>
      <c r="D19" s="131" t="s">
        <v>183</v>
      </c>
      <c r="E19" s="128"/>
      <c r="F19" s="128"/>
      <c r="G19" s="128"/>
      <c r="H19" s="138" t="s">
        <v>184</v>
      </c>
      <c r="I19" s="506"/>
      <c r="J19" s="127" t="s">
        <v>185</v>
      </c>
      <c r="K19" s="128"/>
      <c r="L19" s="128"/>
      <c r="M19" s="129"/>
      <c r="N19" s="128"/>
      <c r="O19" s="128"/>
      <c r="P19" s="128"/>
      <c r="Q19" s="128"/>
      <c r="R19" s="128"/>
      <c r="S19" s="128"/>
      <c r="T19" s="127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30"/>
    </row>
    <row r="20" spans="2:31" s="105" customFormat="1" ht="15" customHeight="1">
      <c r="B20" s="872"/>
      <c r="C20" s="120">
        <v>16</v>
      </c>
      <c r="D20" s="131" t="s">
        <v>186</v>
      </c>
      <c r="E20" s="128"/>
      <c r="F20" s="128"/>
      <c r="G20" s="128"/>
      <c r="H20" s="138" t="s">
        <v>187</v>
      </c>
      <c r="I20" s="506"/>
      <c r="J20" s="127" t="s">
        <v>185</v>
      </c>
      <c r="K20" s="128"/>
      <c r="L20" s="128"/>
      <c r="M20" s="129"/>
      <c r="N20" s="128"/>
      <c r="O20" s="128"/>
      <c r="P20" s="128"/>
      <c r="Q20" s="128"/>
      <c r="R20" s="128"/>
      <c r="S20" s="128"/>
      <c r="T20" s="127"/>
      <c r="U20" s="128"/>
      <c r="V20" s="784" t="str">
        <f>IF(X31="","",INT(X31*9.80665)/1000&amp;"[KN]")</f>
        <v/>
      </c>
      <c r="W20" s="784"/>
      <c r="X20" s="784"/>
      <c r="Y20" s="128"/>
      <c r="Z20" s="128"/>
      <c r="AA20" s="128"/>
      <c r="AB20" s="128"/>
      <c r="AC20" s="128"/>
      <c r="AD20" s="128"/>
      <c r="AE20" s="130"/>
    </row>
    <row r="21" spans="2:31" s="105" customFormat="1" ht="15" customHeight="1">
      <c r="B21" s="872"/>
      <c r="C21" s="120">
        <v>17</v>
      </c>
      <c r="D21" s="140"/>
      <c r="E21" s="134"/>
      <c r="F21" s="134"/>
      <c r="G21" s="134"/>
      <c r="H21" s="134"/>
      <c r="I21" s="134"/>
      <c r="J21" s="134"/>
      <c r="K21" s="134"/>
      <c r="L21" s="134"/>
      <c r="M21" s="135"/>
      <c r="N21" s="128"/>
      <c r="O21" s="128"/>
      <c r="P21" s="128"/>
      <c r="Q21" s="128"/>
      <c r="R21" s="128"/>
      <c r="S21" s="128"/>
      <c r="T21" s="127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30"/>
    </row>
    <row r="22" spans="2:31" s="105" customFormat="1" ht="15" customHeight="1">
      <c r="B22" s="872"/>
      <c r="C22" s="120">
        <v>18</v>
      </c>
      <c r="D22" s="140"/>
      <c r="E22" s="134"/>
      <c r="F22" s="134"/>
      <c r="G22" s="134"/>
      <c r="H22" s="134"/>
      <c r="I22" s="134"/>
      <c r="J22" s="134"/>
      <c r="K22" s="134"/>
      <c r="L22" s="134"/>
      <c r="M22" s="135"/>
      <c r="N22" s="128"/>
      <c r="O22" s="128"/>
      <c r="P22" s="128"/>
      <c r="Q22" s="128"/>
      <c r="R22" s="128"/>
      <c r="S22" s="128"/>
      <c r="T22" s="127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30"/>
    </row>
    <row r="23" spans="2:31" s="105" customFormat="1" ht="15" customHeight="1">
      <c r="B23" s="872"/>
      <c r="C23" s="120">
        <v>19</v>
      </c>
      <c r="D23" s="140"/>
      <c r="E23" s="134"/>
      <c r="F23" s="134"/>
      <c r="G23" s="134"/>
      <c r="H23" s="134"/>
      <c r="I23" s="134"/>
      <c r="J23" s="134"/>
      <c r="K23" s="134"/>
      <c r="L23" s="134"/>
      <c r="M23" s="135"/>
      <c r="N23" s="128"/>
      <c r="O23" s="128"/>
      <c r="P23" s="128"/>
      <c r="Q23" s="128"/>
      <c r="R23" s="128"/>
      <c r="S23" s="128"/>
      <c r="T23" s="127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30"/>
    </row>
    <row r="24" spans="2:31" s="105" customFormat="1" ht="15" customHeight="1">
      <c r="B24" s="872"/>
      <c r="C24" s="120">
        <v>20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5"/>
      <c r="N24" s="128"/>
      <c r="O24" s="128"/>
      <c r="P24" s="128"/>
      <c r="Q24" s="128"/>
      <c r="R24" s="128"/>
      <c r="S24" s="128"/>
      <c r="T24" s="127"/>
      <c r="U24" s="128"/>
      <c r="V24" s="128"/>
      <c r="W24" s="128"/>
      <c r="X24" s="128"/>
      <c r="Y24" s="128"/>
      <c r="Z24" s="128"/>
      <c r="AA24" s="128"/>
      <c r="AB24" s="141"/>
      <c r="AC24" s="128"/>
      <c r="AD24" s="128"/>
      <c r="AE24" s="130"/>
    </row>
    <row r="25" spans="2:31" s="105" customFormat="1" ht="15" customHeight="1">
      <c r="B25" s="872"/>
      <c r="C25" s="120">
        <v>21</v>
      </c>
      <c r="D25" s="128"/>
      <c r="E25" s="142" t="s">
        <v>188</v>
      </c>
      <c r="F25" s="143" t="s">
        <v>189</v>
      </c>
      <c r="G25" s="128"/>
      <c r="H25" s="128"/>
      <c r="I25" s="128"/>
      <c r="J25" s="128"/>
      <c r="K25" s="128"/>
      <c r="L25" s="128"/>
      <c r="M25" s="129"/>
      <c r="N25" s="128"/>
      <c r="O25" s="128"/>
      <c r="P25" s="128"/>
      <c r="Q25" s="128"/>
      <c r="R25" s="128"/>
      <c r="S25" s="128"/>
      <c r="T25" s="127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30"/>
    </row>
    <row r="26" spans="2:31" s="105" customFormat="1" ht="15" customHeight="1">
      <c r="B26" s="872"/>
      <c r="C26" s="120">
        <v>22</v>
      </c>
      <c r="D26" s="128"/>
      <c r="E26" s="142" t="s">
        <v>190</v>
      </c>
      <c r="F26" s="143" t="s">
        <v>191</v>
      </c>
      <c r="G26" s="128"/>
      <c r="H26" s="128"/>
      <c r="I26" s="128"/>
      <c r="J26" s="128"/>
      <c r="K26" s="128"/>
      <c r="L26" s="128"/>
      <c r="M26" s="129"/>
      <c r="N26" s="137"/>
      <c r="O26" s="137"/>
      <c r="P26" s="137"/>
      <c r="Q26" s="137"/>
      <c r="R26" s="137"/>
      <c r="S26" s="137"/>
      <c r="T26" s="144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45"/>
    </row>
    <row r="27" spans="2:31" s="105" customFormat="1" ht="15" customHeight="1">
      <c r="B27" s="872"/>
      <c r="C27" s="120">
        <v>23</v>
      </c>
      <c r="D27" s="128"/>
      <c r="E27" s="142"/>
      <c r="F27" s="143"/>
      <c r="G27" s="128"/>
      <c r="H27" s="128"/>
      <c r="I27" s="128"/>
      <c r="J27" s="128"/>
      <c r="K27" s="128"/>
      <c r="L27" s="128"/>
      <c r="M27" s="129"/>
      <c r="N27" s="958" t="s">
        <v>59</v>
      </c>
      <c r="O27" s="959"/>
      <c r="P27" s="959"/>
      <c r="Q27" s="959"/>
      <c r="R27" s="959"/>
      <c r="S27" s="959"/>
      <c r="T27" s="959"/>
      <c r="U27" s="959"/>
      <c r="V27" s="959"/>
      <c r="W27" s="960"/>
      <c r="X27" s="960" t="s">
        <v>64</v>
      </c>
      <c r="Y27" s="978"/>
      <c r="Z27" s="981" t="s">
        <v>192</v>
      </c>
      <c r="AA27" s="981"/>
      <c r="AB27" s="981" t="s">
        <v>193</v>
      </c>
      <c r="AC27" s="764"/>
      <c r="AD27" s="764" t="s">
        <v>194</v>
      </c>
      <c r="AE27" s="765"/>
    </row>
    <row r="28" spans="2:31" s="105" customFormat="1" ht="15" customHeight="1">
      <c r="B28" s="872"/>
      <c r="C28" s="120">
        <v>24</v>
      </c>
      <c r="D28" s="128"/>
      <c r="E28" s="146" t="s">
        <v>195</v>
      </c>
      <c r="F28" s="143" t="s">
        <v>196</v>
      </c>
      <c r="G28" s="128"/>
      <c r="H28" s="128"/>
      <c r="I28" s="128"/>
      <c r="J28" s="128"/>
      <c r="K28" s="128"/>
      <c r="L28" s="128"/>
      <c r="M28" s="129"/>
      <c r="N28" s="961"/>
      <c r="O28" s="962"/>
      <c r="P28" s="962"/>
      <c r="Q28" s="962"/>
      <c r="R28" s="962"/>
      <c r="S28" s="962"/>
      <c r="T28" s="962"/>
      <c r="U28" s="962"/>
      <c r="V28" s="962"/>
      <c r="W28" s="963"/>
      <c r="X28" s="963"/>
      <c r="Y28" s="979"/>
      <c r="Z28" s="982"/>
      <c r="AA28" s="982"/>
      <c r="AB28" s="982"/>
      <c r="AC28" s="766"/>
      <c r="AD28" s="766"/>
      <c r="AE28" s="767"/>
    </row>
    <row r="29" spans="2:31" s="105" customFormat="1" ht="15" customHeight="1">
      <c r="B29" s="872"/>
      <c r="C29" s="120">
        <v>25</v>
      </c>
      <c r="D29" s="128"/>
      <c r="E29" s="146" t="s">
        <v>197</v>
      </c>
      <c r="F29" s="143" t="s">
        <v>198</v>
      </c>
      <c r="G29" s="128"/>
      <c r="H29" s="128"/>
      <c r="I29" s="128"/>
      <c r="J29" s="128"/>
      <c r="K29" s="128"/>
      <c r="L29" s="128"/>
      <c r="M29" s="129"/>
      <c r="N29" s="964"/>
      <c r="O29" s="965"/>
      <c r="P29" s="965"/>
      <c r="Q29" s="965"/>
      <c r="R29" s="965"/>
      <c r="S29" s="965"/>
      <c r="T29" s="965"/>
      <c r="U29" s="965"/>
      <c r="V29" s="965"/>
      <c r="W29" s="966"/>
      <c r="X29" s="966"/>
      <c r="Y29" s="980"/>
      <c r="Z29" s="983"/>
      <c r="AA29" s="983"/>
      <c r="AB29" s="983"/>
      <c r="AC29" s="768"/>
      <c r="AD29" s="768"/>
      <c r="AE29" s="769"/>
    </row>
    <row r="30" spans="2:31" s="105" customFormat="1" ht="15" customHeight="1">
      <c r="B30" s="872"/>
      <c r="C30" s="120">
        <v>26</v>
      </c>
      <c r="D30" s="128"/>
      <c r="E30" s="146" t="s">
        <v>199</v>
      </c>
      <c r="F30" s="127" t="s">
        <v>200</v>
      </c>
      <c r="G30" s="128"/>
      <c r="H30" s="128"/>
      <c r="I30" s="128"/>
      <c r="J30" s="128"/>
      <c r="K30" s="128"/>
      <c r="L30" s="128"/>
      <c r="M30" s="129"/>
      <c r="N30" s="873" t="s">
        <v>201</v>
      </c>
      <c r="O30" s="874"/>
      <c r="P30" s="874"/>
      <c r="Q30" s="874"/>
      <c r="R30" s="918" t="s">
        <v>202</v>
      </c>
      <c r="S30" s="874"/>
      <c r="T30" s="874"/>
      <c r="U30" s="874"/>
      <c r="V30" s="919" t="s">
        <v>203</v>
      </c>
      <c r="W30" s="920"/>
      <c r="X30" s="919" t="s">
        <v>204</v>
      </c>
      <c r="Y30" s="931"/>
      <c r="Z30" s="813" t="s">
        <v>205</v>
      </c>
      <c r="AA30" s="814"/>
      <c r="AB30" s="813" t="s">
        <v>206</v>
      </c>
      <c r="AC30" s="814"/>
      <c r="AD30" s="913" t="s">
        <v>207</v>
      </c>
      <c r="AE30" s="914"/>
    </row>
    <row r="31" spans="2:31" s="105" customFormat="1" ht="15" customHeight="1">
      <c r="B31" s="872"/>
      <c r="C31" s="120">
        <v>27</v>
      </c>
      <c r="D31" s="128"/>
      <c r="E31" s="147"/>
      <c r="F31" s="148"/>
      <c r="G31" s="128"/>
      <c r="H31" s="128"/>
      <c r="I31" s="128"/>
      <c r="J31" s="128"/>
      <c r="K31" s="128"/>
      <c r="L31" s="128"/>
      <c r="M31" s="129"/>
      <c r="N31" s="955"/>
      <c r="O31" s="956"/>
      <c r="P31" s="956"/>
      <c r="Q31" s="957"/>
      <c r="R31" s="955"/>
      <c r="S31" s="956"/>
      <c r="T31" s="956"/>
      <c r="U31" s="957"/>
      <c r="V31" s="955"/>
      <c r="W31" s="957"/>
      <c r="X31" s="149"/>
      <c r="Y31" s="150" t="str">
        <f>IF(X31="","","[Kg]")</f>
        <v/>
      </c>
      <c r="Z31" s="151"/>
      <c r="AA31" s="150" t="str">
        <f>IF(Z31="","","[mm]")</f>
        <v/>
      </c>
      <c r="AB31" s="151"/>
      <c r="AC31" s="150" t="str">
        <f>IF(AB31="","","[mm]")</f>
        <v/>
      </c>
      <c r="AD31" s="151"/>
      <c r="AE31" s="152" t="str">
        <f>IF(AD31="","","[mm]")</f>
        <v/>
      </c>
    </row>
    <row r="32" spans="2:31" s="105" customFormat="1" ht="15" customHeight="1">
      <c r="B32" s="872"/>
      <c r="C32" s="120">
        <v>28</v>
      </c>
      <c r="D32" s="128"/>
      <c r="E32" s="153" t="s">
        <v>208</v>
      </c>
      <c r="F32" s="143" t="s">
        <v>209</v>
      </c>
      <c r="G32" s="128"/>
      <c r="H32" s="128"/>
      <c r="I32" s="128"/>
      <c r="J32" s="128"/>
      <c r="K32" s="128"/>
      <c r="L32" s="128"/>
      <c r="M32" s="129"/>
      <c r="N32" s="937" t="s">
        <v>124</v>
      </c>
      <c r="O32" s="938"/>
      <c r="P32" s="938"/>
      <c r="Q32" s="938"/>
      <c r="R32" s="938"/>
      <c r="S32" s="938"/>
      <c r="T32" s="938"/>
      <c r="U32" s="938"/>
      <c r="V32" s="938"/>
      <c r="W32" s="938"/>
      <c r="X32" s="939" t="s">
        <v>125</v>
      </c>
      <c r="Y32" s="938"/>
      <c r="Z32" s="938"/>
      <c r="AA32" s="938"/>
      <c r="AB32" s="938"/>
      <c r="AC32" s="940"/>
      <c r="AD32" s="986" t="s">
        <v>62</v>
      </c>
      <c r="AE32" s="987"/>
    </row>
    <row r="33" spans="2:31" s="105" customFormat="1" ht="15" customHeight="1">
      <c r="B33" s="872"/>
      <c r="C33" s="120">
        <v>29</v>
      </c>
      <c r="D33" s="128"/>
      <c r="E33" s="138" t="s">
        <v>210</v>
      </c>
      <c r="F33" s="127" t="s">
        <v>211</v>
      </c>
      <c r="G33" s="128"/>
      <c r="H33" s="128"/>
      <c r="I33" s="128"/>
      <c r="J33" s="128"/>
      <c r="K33" s="128"/>
      <c r="L33" s="128"/>
      <c r="M33" s="129"/>
      <c r="N33" s="932" t="s">
        <v>212</v>
      </c>
      <c r="O33" s="933"/>
      <c r="P33" s="933"/>
      <c r="Q33" s="933"/>
      <c r="R33" s="933"/>
      <c r="S33" s="933"/>
      <c r="T33" s="154"/>
      <c r="U33" s="934" t="s">
        <v>213</v>
      </c>
      <c r="V33" s="933"/>
      <c r="W33" s="935"/>
      <c r="X33" s="934" t="s">
        <v>359</v>
      </c>
      <c r="Y33" s="936"/>
      <c r="Z33" s="936"/>
      <c r="AA33" s="934" t="s">
        <v>214</v>
      </c>
      <c r="AB33" s="936"/>
      <c r="AC33" s="936"/>
      <c r="AD33" s="984" t="s">
        <v>63</v>
      </c>
      <c r="AE33" s="985"/>
    </row>
    <row r="34" spans="2:31" s="105" customFormat="1" ht="15" customHeight="1">
      <c r="B34" s="872"/>
      <c r="C34" s="120">
        <v>30</v>
      </c>
      <c r="D34" s="128"/>
      <c r="E34" s="138" t="s">
        <v>338</v>
      </c>
      <c r="F34" s="127" t="s">
        <v>216</v>
      </c>
      <c r="G34" s="128"/>
      <c r="H34" s="128"/>
      <c r="I34" s="128"/>
      <c r="J34" s="128"/>
      <c r="K34" s="128"/>
      <c r="L34" s="128"/>
      <c r="M34" s="129"/>
      <c r="N34" s="925"/>
      <c r="O34" s="926"/>
      <c r="P34" s="926"/>
      <c r="Q34" s="926"/>
      <c r="R34" s="926"/>
      <c r="S34" s="923" t="str">
        <f>IF(N34="","","[mm]")</f>
        <v/>
      </c>
      <c r="T34" s="924"/>
      <c r="U34" s="927"/>
      <c r="V34" s="926"/>
      <c r="W34" s="155" t="str">
        <f>IF(U34="","","[mm]")</f>
        <v/>
      </c>
      <c r="X34" s="875"/>
      <c r="Y34" s="876"/>
      <c r="Z34" s="877"/>
      <c r="AA34" s="875"/>
      <c r="AB34" s="876"/>
      <c r="AC34" s="877"/>
      <c r="AD34" s="988" t="str">
        <f>IF(OR(X34="",AA34=""),"",X34*AA34)</f>
        <v/>
      </c>
      <c r="AE34" s="989"/>
    </row>
    <row r="35" spans="2:31" s="105" customFormat="1" ht="15" customHeight="1" thickBot="1">
      <c r="B35" s="872"/>
      <c r="C35" s="120">
        <v>31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7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8"/>
    </row>
    <row r="36" spans="2:31" s="105" customFormat="1" ht="15" customHeight="1">
      <c r="B36" s="872"/>
      <c r="C36" s="120">
        <v>32</v>
      </c>
      <c r="D36" s="878" t="s">
        <v>33</v>
      </c>
      <c r="E36" s="879"/>
      <c r="F36" s="879"/>
      <c r="G36" s="879"/>
      <c r="H36" s="880"/>
      <c r="I36" s="881" t="s">
        <v>13</v>
      </c>
      <c r="J36" s="977" t="s">
        <v>10</v>
      </c>
      <c r="K36" s="879"/>
      <c r="L36" s="879"/>
      <c r="M36" s="880"/>
      <c r="N36" s="977" t="s">
        <v>11</v>
      </c>
      <c r="O36" s="879"/>
      <c r="P36" s="879"/>
      <c r="Q36" s="879"/>
      <c r="R36" s="879"/>
      <c r="S36" s="879"/>
      <c r="T36" s="879"/>
      <c r="U36" s="880"/>
      <c r="V36" s="950" t="s">
        <v>217</v>
      </c>
      <c r="W36" s="951"/>
      <c r="X36" s="951"/>
      <c r="Y36" s="951"/>
      <c r="Z36" s="951"/>
      <c r="AA36" s="951"/>
      <c r="AB36" s="951"/>
      <c r="AC36" s="951"/>
      <c r="AD36" s="951"/>
      <c r="AE36" s="952"/>
    </row>
    <row r="37" spans="2:31" s="105" customFormat="1" ht="15" customHeight="1">
      <c r="B37" s="872"/>
      <c r="C37" s="120">
        <v>33</v>
      </c>
      <c r="D37" s="159"/>
      <c r="E37" s="160"/>
      <c r="F37" s="847" t="s">
        <v>129</v>
      </c>
      <c r="G37" s="847" t="s">
        <v>130</v>
      </c>
      <c r="H37" s="848" t="s">
        <v>131</v>
      </c>
      <c r="I37" s="882"/>
      <c r="J37" s="850" t="s">
        <v>20</v>
      </c>
      <c r="K37" s="851"/>
      <c r="L37" s="856" t="s">
        <v>21</v>
      </c>
      <c r="M37" s="857"/>
      <c r="N37" s="928" t="s">
        <v>22</v>
      </c>
      <c r="O37" s="863"/>
      <c r="P37" s="863"/>
      <c r="Q37" s="929"/>
      <c r="R37" s="862" t="s">
        <v>132</v>
      </c>
      <c r="S37" s="863"/>
      <c r="T37" s="863"/>
      <c r="U37" s="864"/>
      <c r="V37" s="809" t="s">
        <v>34</v>
      </c>
      <c r="W37" s="810"/>
      <c r="X37" s="947" t="s">
        <v>339</v>
      </c>
      <c r="Y37" s="810"/>
      <c r="Z37" s="629" t="s">
        <v>358</v>
      </c>
      <c r="AA37" s="630"/>
      <c r="AB37" s="998" t="s">
        <v>37</v>
      </c>
      <c r="AC37" s="799"/>
      <c r="AD37" s="799" t="s">
        <v>38</v>
      </c>
      <c r="AE37" s="800"/>
    </row>
    <row r="38" spans="2:31" s="105" customFormat="1" ht="7.5" customHeight="1">
      <c r="B38" s="872"/>
      <c r="C38" s="816">
        <v>34</v>
      </c>
      <c r="D38" s="159"/>
      <c r="E38" s="160"/>
      <c r="F38" s="847"/>
      <c r="G38" s="847"/>
      <c r="H38" s="849"/>
      <c r="I38" s="836">
        <v>1</v>
      </c>
      <c r="J38" s="852"/>
      <c r="K38" s="853"/>
      <c r="L38" s="858"/>
      <c r="M38" s="859"/>
      <c r="N38" s="837" t="s">
        <v>219</v>
      </c>
      <c r="O38" s="838"/>
      <c r="P38" s="838"/>
      <c r="Q38" s="839"/>
      <c r="R38" s="843" t="s">
        <v>220</v>
      </c>
      <c r="S38" s="838"/>
      <c r="T38" s="838"/>
      <c r="U38" s="844"/>
      <c r="V38" s="811"/>
      <c r="W38" s="812"/>
      <c r="X38" s="948"/>
      <c r="Y38" s="949"/>
      <c r="Z38" s="631"/>
      <c r="AA38" s="632"/>
      <c r="AB38" s="999"/>
      <c r="AC38" s="801"/>
      <c r="AD38" s="801"/>
      <c r="AE38" s="802"/>
    </row>
    <row r="39" spans="2:31" s="105" customFormat="1" ht="8.25" customHeight="1">
      <c r="B39" s="872"/>
      <c r="C39" s="817"/>
      <c r="D39" s="159"/>
      <c r="E39" s="160"/>
      <c r="F39" s="161"/>
      <c r="G39" s="161"/>
      <c r="H39" s="162"/>
      <c r="I39" s="826"/>
      <c r="J39" s="854"/>
      <c r="K39" s="855"/>
      <c r="L39" s="860"/>
      <c r="M39" s="861"/>
      <c r="N39" s="840"/>
      <c r="O39" s="841"/>
      <c r="P39" s="841"/>
      <c r="Q39" s="842"/>
      <c r="R39" s="845"/>
      <c r="S39" s="841"/>
      <c r="T39" s="841"/>
      <c r="U39" s="846"/>
      <c r="V39" s="1001"/>
      <c r="W39" s="1002"/>
      <c r="X39" s="941"/>
      <c r="Y39" s="943"/>
      <c r="Z39" s="945" t="str">
        <f>IF(Y39="","",0.73*3.141592654*(Y39^2)/4)</f>
        <v/>
      </c>
      <c r="AA39" s="805" t="s">
        <v>221</v>
      </c>
      <c r="AB39" s="999"/>
      <c r="AC39" s="801"/>
      <c r="AD39" s="801"/>
      <c r="AE39" s="802"/>
    </row>
    <row r="40" spans="2:31" s="105" customFormat="1" ht="7.5" customHeight="1">
      <c r="B40" s="872"/>
      <c r="C40" s="816">
        <v>35</v>
      </c>
      <c r="D40" s="818" t="s">
        <v>17</v>
      </c>
      <c r="E40" s="819"/>
      <c r="F40" s="820">
        <v>2</v>
      </c>
      <c r="G40" s="820">
        <v>1.5</v>
      </c>
      <c r="H40" s="823">
        <v>1</v>
      </c>
      <c r="I40" s="825">
        <v>0.9</v>
      </c>
      <c r="J40" s="165"/>
      <c r="K40" s="166"/>
      <c r="L40" s="167"/>
      <c r="M40" s="168"/>
      <c r="N40" s="169"/>
      <c r="O40" s="170"/>
      <c r="P40" s="170"/>
      <c r="Q40" s="171"/>
      <c r="R40" s="167"/>
      <c r="S40" s="170"/>
      <c r="T40" s="172"/>
      <c r="U40" s="168"/>
      <c r="V40" s="1003"/>
      <c r="W40" s="1004"/>
      <c r="X40" s="942"/>
      <c r="Y40" s="944"/>
      <c r="Z40" s="946"/>
      <c r="AA40" s="806"/>
      <c r="AB40" s="999"/>
      <c r="AC40" s="801"/>
      <c r="AD40" s="801"/>
      <c r="AE40" s="802"/>
    </row>
    <row r="41" spans="2:31" s="105" customFormat="1" ht="7.5" customHeight="1">
      <c r="B41" s="872"/>
      <c r="C41" s="817"/>
      <c r="D41" s="827" t="s">
        <v>136</v>
      </c>
      <c r="E41" s="828"/>
      <c r="F41" s="821"/>
      <c r="G41" s="821"/>
      <c r="H41" s="824"/>
      <c r="I41" s="826"/>
      <c r="J41" s="787" t="s">
        <v>222</v>
      </c>
      <c r="K41" s="830" t="str">
        <f>IF(I20="","",I19*I20)</f>
        <v/>
      </c>
      <c r="L41" s="782" t="s">
        <v>223</v>
      </c>
      <c r="M41" s="822" t="str">
        <f>IF(K41="","",K41/2)</f>
        <v/>
      </c>
      <c r="N41" s="787" t="s">
        <v>224</v>
      </c>
      <c r="O41" s="783"/>
      <c r="P41" s="785" t="str">
        <f>IF(X31="","",K41*X31)</f>
        <v/>
      </c>
      <c r="Q41" s="786"/>
      <c r="R41" s="782" t="s">
        <v>225</v>
      </c>
      <c r="S41" s="783"/>
      <c r="T41" s="921" t="str">
        <f>IF(X31="","",M41*X31)</f>
        <v/>
      </c>
      <c r="U41" s="922"/>
      <c r="V41" s="992" t="s">
        <v>41</v>
      </c>
      <c r="W41" s="993"/>
      <c r="X41" s="993"/>
      <c r="Y41" s="994"/>
      <c r="Z41" s="795" t="str">
        <f>IF(Y39="","",920*Y39/12)</f>
        <v/>
      </c>
      <c r="AA41" s="797" t="s">
        <v>141</v>
      </c>
      <c r="AB41" s="999"/>
      <c r="AC41" s="801"/>
      <c r="AD41" s="801"/>
      <c r="AE41" s="802"/>
    </row>
    <row r="42" spans="2:31" s="105" customFormat="1" ht="7.5" customHeight="1">
      <c r="B42" s="872"/>
      <c r="C42" s="816">
        <v>36</v>
      </c>
      <c r="D42" s="829" t="s">
        <v>142</v>
      </c>
      <c r="E42" s="819"/>
      <c r="F42" s="820">
        <v>1.5</v>
      </c>
      <c r="G42" s="820">
        <v>1</v>
      </c>
      <c r="H42" s="833">
        <v>0.6</v>
      </c>
      <c r="I42" s="825">
        <v>0.8</v>
      </c>
      <c r="J42" s="832"/>
      <c r="K42" s="830"/>
      <c r="L42" s="794"/>
      <c r="M42" s="822"/>
      <c r="N42" s="787"/>
      <c r="O42" s="783"/>
      <c r="P42" s="785"/>
      <c r="Q42" s="786"/>
      <c r="R42" s="782"/>
      <c r="S42" s="783"/>
      <c r="T42" s="921"/>
      <c r="U42" s="922"/>
      <c r="V42" s="995"/>
      <c r="W42" s="996"/>
      <c r="X42" s="996"/>
      <c r="Y42" s="997"/>
      <c r="Z42" s="796"/>
      <c r="AA42" s="798"/>
      <c r="AB42" s="1000"/>
      <c r="AC42" s="803"/>
      <c r="AD42" s="803"/>
      <c r="AE42" s="804"/>
    </row>
    <row r="43" spans="2:31" s="105" customFormat="1" ht="7.5" customHeight="1">
      <c r="B43" s="872"/>
      <c r="C43" s="831"/>
      <c r="D43" s="827"/>
      <c r="E43" s="828"/>
      <c r="F43" s="821"/>
      <c r="G43" s="821"/>
      <c r="H43" s="834"/>
      <c r="I43" s="826"/>
      <c r="J43" s="835" t="s">
        <v>226</v>
      </c>
      <c r="K43" s="793"/>
      <c r="L43" s="789" t="s">
        <v>227</v>
      </c>
      <c r="M43" s="790"/>
      <c r="N43" s="791" t="s">
        <v>228</v>
      </c>
      <c r="O43" s="792"/>
      <c r="P43" s="792"/>
      <c r="Q43" s="793"/>
      <c r="R43" s="789" t="s">
        <v>229</v>
      </c>
      <c r="S43" s="792"/>
      <c r="T43" s="792"/>
      <c r="U43" s="790"/>
      <c r="V43" s="778"/>
      <c r="W43" s="779"/>
      <c r="X43" s="779"/>
      <c r="Y43" s="779"/>
      <c r="Z43" s="779"/>
      <c r="AA43" s="780"/>
      <c r="AB43" s="807"/>
      <c r="AC43" s="953" t="s">
        <v>231</v>
      </c>
      <c r="AD43" s="990"/>
      <c r="AE43" s="774" t="s">
        <v>231</v>
      </c>
    </row>
    <row r="44" spans="2:31" s="105" customFormat="1" ht="15" customHeight="1">
      <c r="B44" s="872"/>
      <c r="C44" s="173">
        <v>37</v>
      </c>
      <c r="D44" s="829" t="s">
        <v>18</v>
      </c>
      <c r="E44" s="819"/>
      <c r="F44" s="163">
        <v>1</v>
      </c>
      <c r="G44" s="163">
        <v>0.6</v>
      </c>
      <c r="H44" s="488">
        <v>0.4</v>
      </c>
      <c r="I44" s="164">
        <v>0.7</v>
      </c>
      <c r="J44" s="791"/>
      <c r="K44" s="793"/>
      <c r="L44" s="789"/>
      <c r="M44" s="790"/>
      <c r="N44" s="791"/>
      <c r="O44" s="792"/>
      <c r="P44" s="792"/>
      <c r="Q44" s="793"/>
      <c r="R44" s="789"/>
      <c r="S44" s="792"/>
      <c r="T44" s="792"/>
      <c r="U44" s="790"/>
      <c r="V44" s="778"/>
      <c r="W44" s="779"/>
      <c r="X44" s="779"/>
      <c r="Y44" s="779"/>
      <c r="Z44" s="779"/>
      <c r="AA44" s="780"/>
      <c r="AB44" s="808"/>
      <c r="AC44" s="954"/>
      <c r="AD44" s="991"/>
      <c r="AE44" s="775"/>
    </row>
    <row r="45" spans="2:31" s="105" customFormat="1" ht="15" customHeight="1" thickBot="1">
      <c r="B45" s="872"/>
      <c r="C45" s="120">
        <v>38</v>
      </c>
      <c r="D45" s="489"/>
      <c r="E45" s="490"/>
      <c r="F45" s="491"/>
      <c r="G45" s="491"/>
      <c r="H45" s="491"/>
      <c r="I45" s="491"/>
      <c r="J45" s="492"/>
      <c r="K45" s="492"/>
      <c r="L45" s="492"/>
      <c r="M45" s="492"/>
      <c r="N45" s="492"/>
      <c r="O45" s="492"/>
      <c r="P45" s="492"/>
      <c r="Q45" s="492"/>
      <c r="R45" s="492"/>
      <c r="S45" s="492"/>
      <c r="T45" s="492"/>
      <c r="U45" s="492"/>
      <c r="V45" s="493"/>
      <c r="W45" s="493"/>
      <c r="X45" s="493"/>
      <c r="Y45" s="493"/>
      <c r="Z45" s="493"/>
      <c r="AA45" s="493"/>
      <c r="AB45" s="494"/>
      <c r="AC45" s="495"/>
      <c r="AD45" s="494"/>
      <c r="AE45" s="496"/>
    </row>
    <row r="46" spans="2:31" s="105" customFormat="1" ht="15" customHeight="1">
      <c r="B46" s="872"/>
      <c r="C46" s="120">
        <v>39</v>
      </c>
      <c r="D46" s="776" t="s">
        <v>232</v>
      </c>
      <c r="E46" s="777"/>
      <c r="F46" s="777"/>
      <c r="G46" s="777"/>
      <c r="H46" s="777"/>
      <c r="I46" s="777"/>
      <c r="J46" s="777"/>
      <c r="K46" s="777"/>
      <c r="L46" s="175"/>
      <c r="M46" s="174"/>
      <c r="N46" s="968" t="s">
        <v>233</v>
      </c>
      <c r="O46" s="970"/>
      <c r="P46" s="970"/>
      <c r="Q46" s="970"/>
      <c r="R46" s="970"/>
      <c r="S46" s="970"/>
      <c r="T46" s="970"/>
      <c r="U46" s="970"/>
      <c r="V46" s="970"/>
      <c r="W46" s="970"/>
      <c r="X46" s="971"/>
      <c r="Y46" s="968" t="s">
        <v>234</v>
      </c>
      <c r="Z46" s="777"/>
      <c r="AA46" s="777"/>
      <c r="AB46" s="777"/>
      <c r="AC46" s="777"/>
      <c r="AD46" s="777"/>
      <c r="AE46" s="969"/>
    </row>
    <row r="47" spans="2:31" s="105" customFormat="1" ht="15" customHeight="1">
      <c r="B47" s="872"/>
      <c r="C47" s="120">
        <v>40</v>
      </c>
      <c r="D47" s="176" t="s">
        <v>235</v>
      </c>
      <c r="E47" s="177"/>
      <c r="F47" s="770" t="s">
        <v>236</v>
      </c>
      <c r="G47" s="771"/>
      <c r="H47" s="178" t="s">
        <v>237</v>
      </c>
      <c r="I47" s="179"/>
      <c r="J47" s="179"/>
      <c r="K47" s="176"/>
      <c r="L47" s="179" t="s">
        <v>235</v>
      </c>
      <c r="M47" s="177"/>
      <c r="N47" s="180"/>
      <c r="O47" s="181"/>
      <c r="P47" s="181"/>
      <c r="Q47" s="182"/>
      <c r="R47" s="182"/>
      <c r="S47" s="182"/>
      <c r="T47" s="182"/>
      <c r="U47" s="182"/>
      <c r="V47" s="176"/>
      <c r="W47" s="176"/>
      <c r="X47" s="179" t="s">
        <v>235</v>
      </c>
      <c r="Y47" s="183" t="s">
        <v>238</v>
      </c>
      <c r="Z47" s="184"/>
      <c r="AA47" s="185"/>
      <c r="AB47" s="182"/>
      <c r="AC47" s="182"/>
      <c r="AD47" s="176"/>
      <c r="AE47" s="186"/>
    </row>
    <row r="48" spans="2:31" s="105" customFormat="1" ht="15" customHeight="1">
      <c r="B48" s="872"/>
      <c r="C48" s="120">
        <v>41</v>
      </c>
      <c r="D48" s="187"/>
      <c r="E48" s="176"/>
      <c r="F48" s="788"/>
      <c r="G48" s="772"/>
      <c r="H48" s="176"/>
      <c r="I48" s="176"/>
      <c r="J48" s="176"/>
      <c r="K48" s="187"/>
      <c r="L48" s="187"/>
      <c r="M48" s="176"/>
      <c r="N48" s="190"/>
      <c r="O48" s="191"/>
      <c r="P48" s="191"/>
      <c r="Q48" s="192"/>
      <c r="R48" s="139"/>
      <c r="S48" s="139"/>
      <c r="T48" s="139"/>
      <c r="U48" s="139"/>
      <c r="V48" s="187"/>
      <c r="W48" s="187"/>
      <c r="X48" s="187"/>
      <c r="Y48" s="193"/>
      <c r="Z48" s="194" t="str">
        <f>IF(F58="","",IF(F51&gt;F58,"Rb1:","Rb2:"))</f>
        <v/>
      </c>
      <c r="AA48" s="870" t="str">
        <f>IF(F51="","",IF(F51&gt;F58,(INT(F51*100))/100,(INT(F58*100))/100))</f>
        <v/>
      </c>
      <c r="AB48" s="870"/>
      <c r="AC48" s="195" t="str">
        <f>IF(Z41="","",IF(AA48&lt;Z41,"≦ Ta："&amp;INT(Z41),"≧ Ta："&amp;INT(Z41)))</f>
        <v/>
      </c>
      <c r="AD48" s="187"/>
      <c r="AE48" s="196"/>
    </row>
    <row r="49" spans="2:31" s="105" customFormat="1" ht="15" customHeight="1">
      <c r="B49" s="872"/>
      <c r="C49" s="120">
        <v>42</v>
      </c>
      <c r="D49" s="187"/>
      <c r="E49" s="187"/>
      <c r="F49" s="197" t="str">
        <f>IF(K41="","",K41*X31)</f>
        <v/>
      </c>
      <c r="G49" s="198" t="str">
        <f>IF(AD31="","","× "&amp;AD31)</f>
        <v/>
      </c>
      <c r="H49" s="141" t="str">
        <f>IF(X31="","","     ("&amp;X31&amp;"＋"&amp;T41&amp;") × "&amp;AD31)</f>
        <v/>
      </c>
      <c r="I49" s="198"/>
      <c r="J49" s="141"/>
      <c r="K49" s="141"/>
      <c r="L49" s="187"/>
      <c r="M49" s="187"/>
      <c r="N49" s="199"/>
      <c r="O49" s="200"/>
      <c r="P49" s="200"/>
      <c r="Q49" s="200"/>
      <c r="R49" s="187"/>
      <c r="S49" s="187"/>
      <c r="T49" s="127"/>
      <c r="U49" s="187"/>
      <c r="V49" s="187"/>
      <c r="W49" s="187"/>
      <c r="X49" s="187"/>
      <c r="Y49" s="201"/>
      <c r="Z49" s="202"/>
      <c r="AA49" s="203"/>
      <c r="AB49" s="204"/>
      <c r="AC49" s="204" t="str">
        <f>IF(Z41="","","安全率 ＳfRb（Ta/Rb)=")</f>
        <v/>
      </c>
      <c r="AD49" s="972" t="str">
        <f>IF(Z41="","",Z41/AA48)</f>
        <v/>
      </c>
      <c r="AE49" s="973"/>
    </row>
    <row r="50" spans="2:31" s="105" customFormat="1" ht="15" customHeight="1">
      <c r="B50" s="872"/>
      <c r="C50" s="120">
        <v>43</v>
      </c>
      <c r="D50" s="187"/>
      <c r="E50" s="187"/>
      <c r="F50" s="772" t="str">
        <f>IF(N34="","",N34&amp;" × "&amp;AA34)</f>
        <v/>
      </c>
      <c r="G50" s="772"/>
      <c r="H50" s="176"/>
      <c r="I50" s="784" t="str">
        <f>IF(U34="","",U34&amp;" × "&amp;X34)</f>
        <v/>
      </c>
      <c r="J50" s="784"/>
      <c r="K50" s="187"/>
      <c r="L50" s="187"/>
      <c r="M50" s="187"/>
      <c r="N50" s="201"/>
      <c r="O50" s="187"/>
      <c r="P50" s="187"/>
      <c r="Q50" s="141"/>
      <c r="R50" s="187"/>
      <c r="S50" s="146" t="str">
        <f>IF(AD34="","","  "&amp;P41)</f>
        <v/>
      </c>
      <c r="T50" s="205" t="str">
        <f>IF(P41="","","2")</f>
        <v/>
      </c>
      <c r="U50" s="141" t="str">
        <f>IF(S50="","","＋")</f>
        <v/>
      </c>
      <c r="V50" s="187"/>
      <c r="W50" s="146" t="str">
        <f>IF(AD34="","","("&amp;X31&amp;"＋"&amp;T41&amp;")")</f>
        <v/>
      </c>
      <c r="X50" s="206" t="str">
        <f>IF(AD34="","","2")</f>
        <v/>
      </c>
      <c r="Y50" s="201"/>
      <c r="Z50" s="207" t="str">
        <f>IF(Z39="","",IF(Z41&gt;AA48,"Rb≦Ta で 合格","Rb＞Ta で 不合格"))</f>
        <v/>
      </c>
      <c r="AA50" s="187"/>
      <c r="AB50" s="187"/>
      <c r="AC50" s="187"/>
      <c r="AD50" s="187"/>
      <c r="AE50" s="196"/>
    </row>
    <row r="51" spans="2:31" s="105" customFormat="1" ht="15" customHeight="1">
      <c r="B51" s="872"/>
      <c r="C51" s="120">
        <v>44</v>
      </c>
      <c r="D51" s="187"/>
      <c r="E51" s="208"/>
      <c r="F51" s="781" t="str">
        <f>IF(AA34="","",((P41*AD31)/(N34*AA34))+(((X31+T41)*AD31)/(U34*X34)))</f>
        <v/>
      </c>
      <c r="G51" s="781"/>
      <c r="H51" s="209" t="str">
        <f>IF(F51="","",INT(F51*9.80665)/1000&amp;"［KN］")</f>
        <v/>
      </c>
      <c r="I51" s="210"/>
      <c r="J51" s="210"/>
      <c r="K51" s="773"/>
      <c r="L51" s="773"/>
      <c r="M51" s="187"/>
      <c r="N51" s="201"/>
      <c r="O51" s="187"/>
      <c r="P51" s="187"/>
      <c r="Q51" s="187"/>
      <c r="R51" s="187"/>
      <c r="S51" s="192"/>
      <c r="T51" s="192" t="str">
        <f>IF(AD34="","",AD34&amp;" × "&amp;INT(Z39*1000)/1000)</f>
        <v/>
      </c>
      <c r="U51" s="187"/>
      <c r="V51" s="187"/>
      <c r="W51" s="187"/>
      <c r="X51" s="187"/>
      <c r="Y51" s="235"/>
      <c r="Z51" s="227"/>
      <c r="AA51" s="227"/>
      <c r="AB51" s="227"/>
      <c r="AC51" s="227"/>
      <c r="AD51" s="227"/>
      <c r="AE51" s="246"/>
    </row>
    <row r="52" spans="2:31" s="105" customFormat="1" ht="15" customHeight="1">
      <c r="B52" s="872"/>
      <c r="C52" s="120">
        <v>45</v>
      </c>
      <c r="D52" s="226"/>
      <c r="E52" s="227"/>
      <c r="F52" s="227"/>
      <c r="G52" s="227"/>
      <c r="H52" s="227"/>
      <c r="I52" s="227"/>
      <c r="J52" s="227"/>
      <c r="K52" s="227"/>
      <c r="L52" s="226"/>
      <c r="M52" s="227"/>
      <c r="N52" s="201"/>
      <c r="O52" s="187"/>
      <c r="P52" s="187"/>
      <c r="Q52" s="967" t="str">
        <f>IF(AD34="","",SQRT(P41^2+(X31+T41)^2)/(AD34*(Z39/100)))</f>
        <v/>
      </c>
      <c r="R52" s="967"/>
      <c r="S52" s="967"/>
      <c r="T52" s="967"/>
      <c r="U52" s="209" t="str">
        <f>IF(Q52="","",INT(Q52*9.80665)/1000&amp;"［KN］")</f>
        <v/>
      </c>
      <c r="V52" s="212"/>
      <c r="W52" s="187"/>
      <c r="X52" s="211"/>
      <c r="Y52" s="213" t="s">
        <v>239</v>
      </c>
      <c r="Z52" s="187"/>
      <c r="AA52" s="187"/>
      <c r="AB52" s="187"/>
      <c r="AC52" s="187"/>
      <c r="AD52" s="187"/>
      <c r="AE52" s="196"/>
    </row>
    <row r="53" spans="2:31" s="105" customFormat="1" ht="15" customHeight="1">
      <c r="B53" s="872"/>
      <c r="C53" s="120">
        <v>46</v>
      </c>
      <c r="D53" s="226"/>
      <c r="E53" s="227"/>
      <c r="F53" s="228"/>
      <c r="G53" s="229"/>
      <c r="H53" s="227"/>
      <c r="I53" s="229"/>
      <c r="J53" s="227"/>
      <c r="K53" s="227"/>
      <c r="L53" s="226"/>
      <c r="M53" s="227"/>
      <c r="N53" s="232"/>
      <c r="O53" s="233"/>
      <c r="P53" s="140"/>
      <c r="Q53" s="227"/>
      <c r="R53" s="227"/>
      <c r="S53" s="227"/>
      <c r="T53" s="140"/>
      <c r="U53" s="227"/>
      <c r="V53" s="227"/>
      <c r="W53" s="227"/>
      <c r="X53" s="234"/>
      <c r="Y53" s="187"/>
      <c r="Z53" s="194"/>
      <c r="AA53" s="214" t="str">
        <f>IF(Z39="","","σ:Rb/A=")</f>
        <v/>
      </c>
      <c r="AB53" s="930" t="str">
        <f>IF(Z39="","",AA48/(Z39/100))</f>
        <v/>
      </c>
      <c r="AC53" s="930"/>
      <c r="AD53" s="870" t="str">
        <f>IF(AD34="","","ft=1800")</f>
        <v/>
      </c>
      <c r="AE53" s="871"/>
    </row>
    <row r="54" spans="2:31" s="105" customFormat="1" ht="15" customHeight="1">
      <c r="B54" s="872"/>
      <c r="C54" s="120">
        <v>47</v>
      </c>
      <c r="D54" s="187"/>
      <c r="E54" s="187"/>
      <c r="F54" s="215" t="s">
        <v>240</v>
      </c>
      <c r="G54" s="216"/>
      <c r="H54" s="217"/>
      <c r="I54" s="218" t="s">
        <v>241</v>
      </c>
      <c r="J54" s="187"/>
      <c r="K54" s="187"/>
      <c r="L54" s="187"/>
      <c r="M54" s="187"/>
      <c r="N54" s="235"/>
      <c r="O54" s="227"/>
      <c r="P54" s="227"/>
      <c r="Q54" s="236"/>
      <c r="R54" s="237"/>
      <c r="S54" s="227"/>
      <c r="T54" s="140"/>
      <c r="U54" s="227"/>
      <c r="V54" s="227"/>
      <c r="W54" s="227"/>
      <c r="X54" s="238"/>
      <c r="Y54" s="187"/>
      <c r="Z54" s="187"/>
      <c r="AA54" s="219"/>
      <c r="AB54" s="217"/>
      <c r="AC54" s="204" t="str">
        <f>IF(Z41="","","安全率 Ｓfσ（ft/σ)=")</f>
        <v/>
      </c>
      <c r="AD54" s="865" t="str">
        <f>IF(Z39="","",INT(1000*AB43/AB53)/1000)</f>
        <v/>
      </c>
      <c r="AE54" s="866"/>
    </row>
    <row r="55" spans="2:31" s="105" customFormat="1" ht="15" customHeight="1">
      <c r="B55" s="872"/>
      <c r="C55" s="120">
        <v>48</v>
      </c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235"/>
      <c r="O55" s="227"/>
      <c r="P55" s="227"/>
      <c r="Q55" s="227"/>
      <c r="R55" s="227"/>
      <c r="S55" s="227"/>
      <c r="T55" s="140"/>
      <c r="U55" s="227"/>
      <c r="V55" s="227"/>
      <c r="W55" s="227"/>
      <c r="X55" s="238"/>
      <c r="Y55" s="187"/>
      <c r="Z55" s="220" t="str">
        <f>IF(Z39="","",IF(AB43&gt;AB53,"σ≦ft で 合格","σ＞ft で 不合格"))</f>
        <v/>
      </c>
      <c r="AA55" s="187"/>
      <c r="AB55" s="187"/>
      <c r="AC55" s="187"/>
      <c r="AD55" s="187"/>
      <c r="AE55" s="196"/>
    </row>
    <row r="56" spans="2:31" s="105" customFormat="1" ht="15" customHeight="1">
      <c r="B56" s="872"/>
      <c r="C56" s="120">
        <v>49</v>
      </c>
      <c r="D56" s="187"/>
      <c r="E56" s="187"/>
      <c r="F56" s="141" t="str">
        <f>IF(P41="","",P41&amp;" × ("&amp;U34&amp;"－"&amp;AB31&amp;")")</f>
        <v/>
      </c>
      <c r="G56" s="187"/>
      <c r="H56" s="187"/>
      <c r="I56" s="187"/>
      <c r="J56" s="141" t="str">
        <f>IF(X31="","","("&amp;X31&amp;"+"&amp;T41&amp;") × "&amp;AD31)</f>
        <v/>
      </c>
      <c r="K56" s="187"/>
      <c r="L56" s="187"/>
      <c r="M56" s="187"/>
      <c r="N56" s="235"/>
      <c r="O56" s="227"/>
      <c r="P56" s="227"/>
      <c r="Q56" s="227"/>
      <c r="R56" s="227"/>
      <c r="S56" s="227"/>
      <c r="T56" s="140"/>
      <c r="U56" s="227"/>
      <c r="V56" s="227"/>
      <c r="W56" s="227"/>
      <c r="X56" s="238"/>
      <c r="Y56" s="227"/>
      <c r="Z56" s="227"/>
      <c r="AA56" s="227"/>
      <c r="AB56" s="227"/>
      <c r="AC56" s="227"/>
      <c r="AD56" s="227"/>
      <c r="AE56" s="246"/>
    </row>
    <row r="57" spans="2:31" s="105" customFormat="1" ht="15" customHeight="1">
      <c r="B57" s="872"/>
      <c r="C57" s="120">
        <v>50</v>
      </c>
      <c r="D57" s="211"/>
      <c r="E57" s="187"/>
      <c r="F57" s="784" t="str">
        <f>IF(U34="","",U34&amp;"×"&amp;X34)</f>
        <v/>
      </c>
      <c r="G57" s="784"/>
      <c r="H57" s="784"/>
      <c r="I57" s="187"/>
      <c r="J57" s="784" t="str">
        <f>IF(U34="","",U34&amp;" × "&amp;X34)</f>
        <v/>
      </c>
      <c r="K57" s="784"/>
      <c r="L57" s="784"/>
      <c r="M57" s="187"/>
      <c r="N57" s="235"/>
      <c r="O57" s="227"/>
      <c r="P57" s="227"/>
      <c r="Q57" s="227"/>
      <c r="R57" s="227"/>
      <c r="S57" s="227"/>
      <c r="T57" s="140"/>
      <c r="U57" s="227"/>
      <c r="V57" s="227"/>
      <c r="W57" s="227"/>
      <c r="X57" s="234"/>
      <c r="Y57" s="213" t="s">
        <v>242</v>
      </c>
      <c r="Z57" s="187"/>
      <c r="AA57" s="187"/>
      <c r="AB57" s="187"/>
      <c r="AC57" s="187"/>
      <c r="AD57" s="187"/>
      <c r="AE57" s="196"/>
    </row>
    <row r="58" spans="2:31" s="105" customFormat="1" ht="15" customHeight="1">
      <c r="B58" s="872"/>
      <c r="C58" s="120">
        <v>51</v>
      </c>
      <c r="D58" s="187"/>
      <c r="E58" s="187"/>
      <c r="F58" s="141" t="str">
        <f>IF(AA34="","",((P41*(U34-AB31))/(U34*X34))+(((X31+T41)*AD31)/(U34*X34)))</f>
        <v/>
      </c>
      <c r="G58" s="187"/>
      <c r="H58" s="221" t="str">
        <f>IF(F58="","",INT(F58*9.80665)/1000&amp;"［KN］")</f>
        <v/>
      </c>
      <c r="I58" s="221"/>
      <c r="J58" s="187"/>
      <c r="K58" s="187"/>
      <c r="L58" s="187"/>
      <c r="M58" s="187"/>
      <c r="N58" s="239"/>
      <c r="O58" s="240"/>
      <c r="P58" s="240"/>
      <c r="Q58" s="241"/>
      <c r="R58" s="241"/>
      <c r="S58" s="241"/>
      <c r="T58" s="241"/>
      <c r="U58" s="241"/>
      <c r="V58" s="227"/>
      <c r="W58" s="227"/>
      <c r="X58" s="238"/>
      <c r="Y58" s="187"/>
      <c r="Z58" s="222" t="str">
        <f>IF(Q52="","","τ:")</f>
        <v/>
      </c>
      <c r="AA58" s="867" t="str">
        <f>IF(Q52="","",Q52)</f>
        <v/>
      </c>
      <c r="AB58" s="867"/>
      <c r="AC58" s="223" t="str">
        <f>IF(AD43="","","fs:")</f>
        <v/>
      </c>
      <c r="AD58" s="868" t="str">
        <f>IF(AD43="","",AD43)</f>
        <v/>
      </c>
      <c r="AE58" s="869"/>
    </row>
    <row r="59" spans="2:31" s="105" customFormat="1" ht="15" customHeight="1">
      <c r="B59" s="872"/>
      <c r="C59" s="120">
        <v>52</v>
      </c>
      <c r="D59" s="227"/>
      <c r="E59" s="227"/>
      <c r="F59" s="230"/>
      <c r="G59" s="231"/>
      <c r="H59" s="815"/>
      <c r="I59" s="815"/>
      <c r="J59" s="227"/>
      <c r="K59" s="227"/>
      <c r="L59" s="231"/>
      <c r="M59" s="231"/>
      <c r="N59" s="242"/>
      <c r="O59" s="243"/>
      <c r="P59" s="243"/>
      <c r="Q59" s="230"/>
      <c r="R59" s="230"/>
      <c r="S59" s="230"/>
      <c r="T59" s="230"/>
      <c r="U59" s="230"/>
      <c r="V59" s="227"/>
      <c r="W59" s="227"/>
      <c r="X59" s="238"/>
      <c r="Y59" s="187"/>
      <c r="Z59" s="188"/>
      <c r="AA59" s="176"/>
      <c r="AB59" s="189"/>
      <c r="AC59" s="204" t="str">
        <f>IF(Z41="","","安全率 Ｓfτ（fs/τ)=")</f>
        <v/>
      </c>
      <c r="AD59" s="865" t="str">
        <f>IF(Z41="","",INT(1000*AD43/AA58)/1000)</f>
        <v/>
      </c>
      <c r="AE59" s="866"/>
    </row>
    <row r="60" spans="2:31" s="105" customFormat="1" ht="15" customHeight="1">
      <c r="B60" s="872"/>
      <c r="C60" s="120">
        <v>53</v>
      </c>
      <c r="D60" s="187"/>
      <c r="E60" s="220" t="str">
        <f>IF(F58="","",IF(F51&gt;F58,"　Ｒb1＞Ｒb2 より Ｒb=Ｒb1 とする。","　Ｒb1＜Ｒb2 より Ｒb=Ｒb2 とする。"))</f>
        <v/>
      </c>
      <c r="F60" s="187"/>
      <c r="G60" s="187"/>
      <c r="H60" s="224"/>
      <c r="I60" s="224"/>
      <c r="J60" s="187"/>
      <c r="K60" s="187"/>
      <c r="L60" s="114"/>
      <c r="M60" s="187"/>
      <c r="N60" s="235"/>
      <c r="O60" s="227"/>
      <c r="P60" s="227"/>
      <c r="Q60" s="244"/>
      <c r="R60" s="244"/>
      <c r="S60" s="244"/>
      <c r="T60" s="245"/>
      <c r="U60" s="244"/>
      <c r="V60" s="227"/>
      <c r="W60" s="227"/>
      <c r="X60" s="238"/>
      <c r="Y60" s="187"/>
      <c r="Z60" s="220" t="str">
        <f>IF(Z39="","",IF(AD58&gt;AA58,"τ≦fs で 合格","τ＞fs で 不合格"))</f>
        <v/>
      </c>
      <c r="AA60" s="187"/>
      <c r="AB60" s="224"/>
      <c r="AC60" s="224"/>
      <c r="AD60" s="187"/>
      <c r="AE60" s="196"/>
    </row>
    <row r="61" spans="2:31" s="105" customFormat="1" ht="15" customHeight="1">
      <c r="B61" s="872"/>
      <c r="C61" s="120">
        <v>54</v>
      </c>
      <c r="D61" s="185"/>
      <c r="E61" s="473"/>
      <c r="F61" s="185"/>
      <c r="G61" s="185"/>
      <c r="H61" s="474"/>
      <c r="I61" s="474"/>
      <c r="J61" s="185"/>
      <c r="K61" s="185"/>
      <c r="L61" s="114"/>
      <c r="M61" s="185"/>
      <c r="N61" s="475"/>
      <c r="O61" s="229"/>
      <c r="P61" s="229"/>
      <c r="Q61" s="476"/>
      <c r="R61" s="476"/>
      <c r="S61" s="476"/>
      <c r="T61" s="477"/>
      <c r="U61" s="476"/>
      <c r="V61" s="229"/>
      <c r="W61" s="229"/>
      <c r="X61" s="478"/>
      <c r="Y61" s="185"/>
      <c r="Z61" s="473"/>
      <c r="AA61" s="185"/>
      <c r="AB61" s="474"/>
      <c r="AC61" s="474"/>
      <c r="AD61" s="185"/>
      <c r="AE61" s="479"/>
    </row>
    <row r="62" spans="2:31" s="105" customFormat="1" ht="15" customHeight="1">
      <c r="B62" s="872"/>
      <c r="C62" s="120">
        <v>55</v>
      </c>
      <c r="D62" s="484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6"/>
      <c r="U62" s="485"/>
      <c r="V62" s="485"/>
      <c r="W62" s="485"/>
      <c r="X62" s="485"/>
      <c r="Y62" s="485"/>
      <c r="Z62" s="485"/>
      <c r="AA62" s="485"/>
      <c r="AB62" s="485"/>
      <c r="AC62" s="99" t="s">
        <v>340</v>
      </c>
      <c r="AD62" s="485"/>
      <c r="AE62" s="487"/>
    </row>
    <row r="63" spans="2:31" s="105" customFormat="1" ht="4.5" customHeight="1">
      <c r="B63" s="872"/>
      <c r="T63" s="225"/>
    </row>
  </sheetData>
  <sheetProtection password="B220" sheet="1" objects="1" scenarios="1" formatCells="0"/>
  <mergeCells count="125">
    <mergeCell ref="R37:U37"/>
    <mergeCell ref="F51:G51"/>
    <mergeCell ref="R41:S42"/>
    <mergeCell ref="I50:J50"/>
    <mergeCell ref="P41:Q42"/>
    <mergeCell ref="N41:O42"/>
    <mergeCell ref="F48:G48"/>
    <mergeCell ref="L43:M44"/>
    <mergeCell ref="N43:Q44"/>
    <mergeCell ref="R43:U44"/>
    <mergeCell ref="L41:L42"/>
    <mergeCell ref="N38:Q39"/>
    <mergeCell ref="R38:U39"/>
    <mergeCell ref="C42:C43"/>
    <mergeCell ref="D42:E43"/>
    <mergeCell ref="F42:F43"/>
    <mergeCell ref="G42:G43"/>
    <mergeCell ref="J41:J42"/>
    <mergeCell ref="H42:H43"/>
    <mergeCell ref="I42:I43"/>
    <mergeCell ref="J37:K39"/>
    <mergeCell ref="L37:M39"/>
    <mergeCell ref="C40:C41"/>
    <mergeCell ref="D40:E40"/>
    <mergeCell ref="F40:F41"/>
    <mergeCell ref="G40:G41"/>
    <mergeCell ref="M41:M42"/>
    <mergeCell ref="H40:H41"/>
    <mergeCell ref="I40:I41"/>
    <mergeCell ref="J43:K44"/>
    <mergeCell ref="I38:I39"/>
    <mergeCell ref="G37:G38"/>
    <mergeCell ref="D41:E41"/>
    <mergeCell ref="D44:E44"/>
    <mergeCell ref="K41:K42"/>
    <mergeCell ref="Z27:AA29"/>
    <mergeCell ref="AB27:AC29"/>
    <mergeCell ref="AD32:AE32"/>
    <mergeCell ref="N33:S33"/>
    <mergeCell ref="U33:W33"/>
    <mergeCell ref="X33:Z33"/>
    <mergeCell ref="AA33:AC33"/>
    <mergeCell ref="AD33:AE33"/>
    <mergeCell ref="N32:W32"/>
    <mergeCell ref="X32:AC32"/>
    <mergeCell ref="AD27:AE29"/>
    <mergeCell ref="Z30:AA30"/>
    <mergeCell ref="AD53:AE53"/>
    <mergeCell ref="AB30:AC30"/>
    <mergeCell ref="AD30:AE30"/>
    <mergeCell ref="V30:W30"/>
    <mergeCell ref="X34:Z34"/>
    <mergeCell ref="X39:X40"/>
    <mergeCell ref="Y39:Y40"/>
    <mergeCell ref="Z39:Z40"/>
    <mergeCell ref="X37:Y38"/>
    <mergeCell ref="Z37:AA38"/>
    <mergeCell ref="AD34:AE34"/>
    <mergeCell ref="V36:AE36"/>
    <mergeCell ref="AA34:AC34"/>
    <mergeCell ref="V37:W38"/>
    <mergeCell ref="AE43:AE44"/>
    <mergeCell ref="V43:AA44"/>
    <mergeCell ref="AC43:AC44"/>
    <mergeCell ref="AD43:AD44"/>
    <mergeCell ref="AA39:AA40"/>
    <mergeCell ref="AB43:AB44"/>
    <mergeCell ref="V39:W40"/>
    <mergeCell ref="AC2:AE2"/>
    <mergeCell ref="D5:G6"/>
    <mergeCell ref="H5:I5"/>
    <mergeCell ref="J5:U5"/>
    <mergeCell ref="V5:AB6"/>
    <mergeCell ref="AC5:AE6"/>
    <mergeCell ref="H6:I6"/>
    <mergeCell ref="J6:L6"/>
    <mergeCell ref="M6:Q6"/>
    <mergeCell ref="S34:T34"/>
    <mergeCell ref="N34:R34"/>
    <mergeCell ref="U34:V34"/>
    <mergeCell ref="N37:Q37"/>
    <mergeCell ref="AD59:AE59"/>
    <mergeCell ref="D36:H36"/>
    <mergeCell ref="I36:I37"/>
    <mergeCell ref="J36:M36"/>
    <mergeCell ref="F57:H57"/>
    <mergeCell ref="J57:L57"/>
    <mergeCell ref="H59:I59"/>
    <mergeCell ref="F47:G47"/>
    <mergeCell ref="F50:G50"/>
    <mergeCell ref="K51:L51"/>
    <mergeCell ref="D46:K46"/>
    <mergeCell ref="V41:Y42"/>
    <mergeCell ref="AB37:AC42"/>
    <mergeCell ref="Z41:Z42"/>
    <mergeCell ref="AA41:AA42"/>
    <mergeCell ref="AD37:AE42"/>
    <mergeCell ref="AB53:AC53"/>
    <mergeCell ref="AD54:AE54"/>
    <mergeCell ref="AA58:AB58"/>
    <mergeCell ref="AD58:AE58"/>
    <mergeCell ref="B2:B63"/>
    <mergeCell ref="N30:Q30"/>
    <mergeCell ref="R6:U6"/>
    <mergeCell ref="R30:U30"/>
    <mergeCell ref="C38:C39"/>
    <mergeCell ref="H37:H38"/>
    <mergeCell ref="Q52:T52"/>
    <mergeCell ref="Y46:AE46"/>
    <mergeCell ref="N46:X46"/>
    <mergeCell ref="AA48:AB48"/>
    <mergeCell ref="AD49:AE49"/>
    <mergeCell ref="T41:U42"/>
    <mergeCell ref="H2:V2"/>
    <mergeCell ref="H3:V3"/>
    <mergeCell ref="I4:V4"/>
    <mergeCell ref="V31:W31"/>
    <mergeCell ref="N31:Q31"/>
    <mergeCell ref="R31:U31"/>
    <mergeCell ref="N27:W29"/>
    <mergeCell ref="V20:X20"/>
    <mergeCell ref="X30:Y30"/>
    <mergeCell ref="X27:Y29"/>
    <mergeCell ref="N36:U36"/>
    <mergeCell ref="F37:F38"/>
  </mergeCells>
  <phoneticPr fontId="3"/>
  <pageMargins left="0.55118110236220474" right="0.39370078740157483" top="0.35433070866141736" bottom="0.35433070866141736" header="0" footer="0"/>
  <pageSetup paperSize="9" orientation="portrait" r:id="rId1"/>
  <headerFooter alignWithMargins="0"/>
  <colBreaks count="1" manualBreakCount="1">
    <brk id="3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34"/>
  <sheetViews>
    <sheetView view="pageBreakPreview" zoomScaleNormal="115" zoomScaleSheetLayoutView="130" workbookViewId="0"/>
  </sheetViews>
  <sheetFormatPr defaultRowHeight="13.5"/>
  <cols>
    <col min="1" max="1" width="1.25" style="323" customWidth="1"/>
    <col min="2" max="2" width="1.625" style="323" customWidth="1"/>
    <col min="3" max="3" width="2.5" style="323" customWidth="1"/>
    <col min="4" max="4" width="4.375" style="323" customWidth="1"/>
    <col min="5" max="13" width="3.75" style="323" customWidth="1"/>
    <col min="14" max="14" width="1.625" style="323" customWidth="1"/>
    <col min="15" max="15" width="1.5" style="323" customWidth="1"/>
    <col min="16" max="16" width="1.875" style="323" customWidth="1"/>
    <col min="17" max="17" width="2.5" style="323" customWidth="1"/>
    <col min="18" max="19" width="1.5" style="323" customWidth="1"/>
    <col min="20" max="20" width="2.125" style="324" customWidth="1"/>
    <col min="21" max="21" width="2.25" style="323" customWidth="1"/>
    <col min="22" max="31" width="3.75" style="323" customWidth="1"/>
    <col min="32" max="16384" width="9" style="323"/>
  </cols>
  <sheetData>
    <row r="1" spans="2:33" s="247" customFormat="1" ht="7.5" customHeight="1">
      <c r="T1" s="248"/>
    </row>
    <row r="2" spans="2:33" s="253" customFormat="1" ht="11.25" customHeight="1">
      <c r="B2" s="1140" t="s">
        <v>245</v>
      </c>
      <c r="C2" s="102" t="s">
        <v>167</v>
      </c>
      <c r="D2" s="102"/>
      <c r="E2" s="102"/>
      <c r="F2" s="103"/>
      <c r="G2" s="104" t="s">
        <v>168</v>
      </c>
      <c r="H2" s="974" t="s">
        <v>335</v>
      </c>
      <c r="I2" s="974"/>
      <c r="J2" s="974"/>
      <c r="K2" s="974"/>
      <c r="L2" s="974"/>
      <c r="M2" s="974"/>
      <c r="N2" s="974"/>
      <c r="O2" s="974"/>
      <c r="P2" s="974"/>
      <c r="Q2" s="974"/>
      <c r="R2" s="974"/>
      <c r="S2" s="974"/>
      <c r="T2" s="974"/>
      <c r="U2" s="974"/>
      <c r="V2" s="974"/>
      <c r="W2" s="105"/>
      <c r="X2" s="105"/>
      <c r="Y2" s="105"/>
      <c r="Z2" s="105"/>
      <c r="AA2" s="105"/>
      <c r="AB2" s="106" t="s">
        <v>336</v>
      </c>
      <c r="AC2" s="883">
        <f ca="1">NOW()</f>
        <v>42910.852761574075</v>
      </c>
      <c r="AD2" s="883"/>
      <c r="AE2" s="883"/>
    </row>
    <row r="3" spans="2:33" s="253" customFormat="1" ht="11.25" customHeight="1">
      <c r="B3" s="1140"/>
      <c r="C3" s="107"/>
      <c r="D3" s="103"/>
      <c r="E3" s="103"/>
      <c r="F3" s="103"/>
      <c r="G3" s="108"/>
      <c r="H3" s="975" t="s">
        <v>172</v>
      </c>
      <c r="I3" s="975"/>
      <c r="J3" s="975"/>
      <c r="K3" s="975"/>
      <c r="L3" s="975"/>
      <c r="M3" s="975"/>
      <c r="N3" s="975"/>
      <c r="O3" s="975"/>
      <c r="P3" s="975"/>
      <c r="Q3" s="975"/>
      <c r="R3" s="975"/>
      <c r="S3" s="975"/>
      <c r="T3" s="975"/>
      <c r="U3" s="975"/>
      <c r="V3" s="975"/>
      <c r="W3" s="105"/>
      <c r="X3" s="105"/>
      <c r="Y3" s="105"/>
      <c r="Z3" s="109"/>
      <c r="AA3" s="110"/>
      <c r="AB3" s="111" t="s">
        <v>173</v>
      </c>
      <c r="AC3" s="105"/>
      <c r="AD3" s="110"/>
      <c r="AE3" s="112"/>
    </row>
    <row r="4" spans="2:33" s="253" customFormat="1" ht="15" customHeight="1">
      <c r="B4" s="1140"/>
      <c r="C4" s="68" t="s">
        <v>174</v>
      </c>
      <c r="D4" s="114"/>
      <c r="E4" s="114"/>
      <c r="F4" s="114"/>
      <c r="G4" s="114"/>
      <c r="H4" s="105"/>
      <c r="I4" s="976" t="s">
        <v>175</v>
      </c>
      <c r="J4" s="976"/>
      <c r="K4" s="976"/>
      <c r="L4" s="976"/>
      <c r="M4" s="976"/>
      <c r="N4" s="976"/>
      <c r="O4" s="976"/>
      <c r="P4" s="976"/>
      <c r="Q4" s="976"/>
      <c r="R4" s="976"/>
      <c r="S4" s="976"/>
      <c r="T4" s="976"/>
      <c r="U4" s="976"/>
      <c r="V4" s="976"/>
      <c r="W4" s="112"/>
      <c r="X4" s="112"/>
      <c r="Y4" s="112"/>
      <c r="Z4" s="115"/>
      <c r="AA4" s="115"/>
      <c r="AB4" s="116" t="s">
        <v>176</v>
      </c>
      <c r="AC4" s="112"/>
      <c r="AD4" s="115"/>
      <c r="AE4" s="112"/>
    </row>
    <row r="5" spans="2:33" s="253" customFormat="1" ht="18" customHeight="1">
      <c r="B5" s="1140"/>
      <c r="C5" s="258">
        <v>1</v>
      </c>
      <c r="D5" s="1030" t="s">
        <v>246</v>
      </c>
      <c r="E5" s="1031"/>
      <c r="F5" s="1031"/>
      <c r="G5" s="1031"/>
      <c r="H5" s="1031"/>
      <c r="I5" s="1032"/>
      <c r="J5" s="1036" t="s">
        <v>101</v>
      </c>
      <c r="K5" s="1037"/>
      <c r="L5" s="1037"/>
      <c r="M5" s="1037"/>
      <c r="N5" s="1037"/>
      <c r="O5" s="1037"/>
      <c r="P5" s="1038"/>
      <c r="Q5" s="1042" t="s">
        <v>94</v>
      </c>
      <c r="R5" s="1043"/>
      <c r="S5" s="1043"/>
      <c r="T5" s="1044"/>
      <c r="U5" s="1045"/>
      <c r="V5" s="1046"/>
      <c r="W5" s="1046"/>
      <c r="X5" s="1046"/>
      <c r="Y5" s="1046"/>
      <c r="Z5" s="1046"/>
      <c r="AA5" s="1046"/>
      <c r="AB5" s="1047"/>
      <c r="AC5" s="1134" t="s">
        <v>98</v>
      </c>
      <c r="AD5" s="1135"/>
      <c r="AE5" s="1136"/>
      <c r="AG5" s="259"/>
    </row>
    <row r="6" spans="2:33" s="253" customFormat="1" ht="15" customHeight="1" thickBot="1">
      <c r="B6" s="1140"/>
      <c r="C6" s="260">
        <v>2</v>
      </c>
      <c r="D6" s="1033"/>
      <c r="E6" s="1034"/>
      <c r="F6" s="1034"/>
      <c r="G6" s="1034"/>
      <c r="H6" s="1034"/>
      <c r="I6" s="1035"/>
      <c r="J6" s="1039"/>
      <c r="K6" s="1040"/>
      <c r="L6" s="1040"/>
      <c r="M6" s="1040"/>
      <c r="N6" s="1040"/>
      <c r="O6" s="1040"/>
      <c r="P6" s="1041"/>
      <c r="Q6" s="1048" t="s">
        <v>95</v>
      </c>
      <c r="R6" s="1049"/>
      <c r="S6" s="1049"/>
      <c r="T6" s="1050"/>
      <c r="U6" s="1051"/>
      <c r="V6" s="1051"/>
      <c r="W6" s="1051"/>
      <c r="X6" s="1051"/>
      <c r="Y6" s="1052" t="s">
        <v>244</v>
      </c>
      <c r="Z6" s="1052"/>
      <c r="AA6" s="1053" t="s">
        <v>247</v>
      </c>
      <c r="AB6" s="1053"/>
      <c r="AC6" s="1137"/>
      <c r="AD6" s="1138"/>
      <c r="AE6" s="1139"/>
    </row>
    <row r="7" spans="2:33" s="253" customFormat="1" ht="15" customHeight="1">
      <c r="B7" s="1140"/>
      <c r="C7" s="261">
        <v>3</v>
      </c>
      <c r="D7" s="262"/>
      <c r="E7" s="263"/>
      <c r="F7" s="263"/>
      <c r="G7" s="263"/>
      <c r="H7" s="263"/>
      <c r="I7" s="263"/>
      <c r="J7" s="263"/>
      <c r="K7" s="263"/>
      <c r="L7" s="263"/>
      <c r="M7" s="264"/>
      <c r="N7" s="325"/>
      <c r="O7" s="325"/>
      <c r="P7" s="325"/>
      <c r="Q7" s="325"/>
      <c r="R7" s="325"/>
      <c r="S7" s="325"/>
      <c r="T7" s="326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7"/>
    </row>
    <row r="8" spans="2:33" s="253" customFormat="1" ht="15" customHeight="1">
      <c r="B8" s="1140"/>
      <c r="C8" s="261">
        <v>4</v>
      </c>
      <c r="D8" s="328" t="s">
        <v>248</v>
      </c>
      <c r="E8" s="251"/>
      <c r="F8" s="251"/>
      <c r="G8" s="251"/>
      <c r="H8" s="251"/>
      <c r="I8" s="251"/>
      <c r="J8" s="251"/>
      <c r="K8" s="251"/>
      <c r="L8" s="251"/>
      <c r="M8" s="329"/>
      <c r="N8" s="330"/>
      <c r="O8" s="330"/>
      <c r="P8" s="330"/>
      <c r="Q8" s="330"/>
      <c r="R8" s="330"/>
      <c r="S8" s="330"/>
      <c r="T8" s="331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2"/>
    </row>
    <row r="9" spans="2:33" s="253" customFormat="1" ht="15" customHeight="1">
      <c r="B9" s="1140"/>
      <c r="C9" s="261">
        <v>5</v>
      </c>
      <c r="D9" s="333" t="s">
        <v>249</v>
      </c>
      <c r="E9" s="330"/>
      <c r="F9" s="330"/>
      <c r="G9" s="330"/>
      <c r="H9" s="330"/>
      <c r="I9" s="330"/>
      <c r="J9" s="330"/>
      <c r="K9" s="330"/>
      <c r="L9" s="330"/>
      <c r="M9" s="329"/>
      <c r="N9" s="330"/>
      <c r="O9" s="330"/>
      <c r="P9" s="330"/>
      <c r="Q9" s="330"/>
      <c r="R9" s="330"/>
      <c r="S9" s="330"/>
      <c r="T9" s="331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2"/>
    </row>
    <row r="10" spans="2:33" s="253" customFormat="1" ht="15" customHeight="1">
      <c r="B10" s="1140"/>
      <c r="C10" s="261">
        <v>6</v>
      </c>
      <c r="M10" s="269"/>
      <c r="N10" s="330"/>
      <c r="O10" s="330"/>
      <c r="P10" s="330"/>
      <c r="Q10" s="330"/>
      <c r="R10" s="330"/>
      <c r="S10" s="330"/>
      <c r="T10" s="331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2"/>
    </row>
    <row r="11" spans="2:33" s="253" customFormat="1" ht="15" customHeight="1">
      <c r="B11" s="1140"/>
      <c r="C11" s="261">
        <v>7</v>
      </c>
      <c r="D11" s="340" t="s">
        <v>343</v>
      </c>
      <c r="E11" s="330"/>
      <c r="F11" s="330"/>
      <c r="G11" s="330"/>
      <c r="H11" s="330"/>
      <c r="I11" s="330"/>
      <c r="J11" s="330"/>
      <c r="K11" s="330"/>
      <c r="L11" s="330"/>
      <c r="M11" s="329"/>
      <c r="N11" s="330"/>
      <c r="O11" s="330"/>
      <c r="P11" s="330"/>
      <c r="Q11" s="330"/>
      <c r="R11" s="330"/>
      <c r="S11" s="330"/>
      <c r="T11" s="331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2"/>
    </row>
    <row r="12" spans="2:33" s="253" customFormat="1" ht="15" customHeight="1">
      <c r="B12" s="1140"/>
      <c r="C12" s="261">
        <v>8</v>
      </c>
      <c r="D12" s="334" t="s">
        <v>178</v>
      </c>
      <c r="E12" s="330"/>
      <c r="F12" s="330"/>
      <c r="G12" s="330"/>
      <c r="H12" s="330"/>
      <c r="I12" s="330"/>
      <c r="J12" s="330"/>
      <c r="K12" s="330"/>
      <c r="L12" s="330"/>
      <c r="M12" s="329"/>
      <c r="N12" s="330"/>
      <c r="O12" s="330"/>
      <c r="P12" s="330"/>
      <c r="Q12" s="330"/>
      <c r="R12" s="330"/>
      <c r="S12" s="330"/>
      <c r="T12" s="331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2"/>
    </row>
    <row r="13" spans="2:33" s="253" customFormat="1" ht="15" customHeight="1">
      <c r="B13" s="1140"/>
      <c r="C13" s="261">
        <v>9</v>
      </c>
      <c r="D13" s="335" t="s">
        <v>179</v>
      </c>
      <c r="E13" s="330"/>
      <c r="F13" s="330"/>
      <c r="G13" s="330"/>
      <c r="H13" s="330"/>
      <c r="I13" s="330"/>
      <c r="J13" s="330"/>
      <c r="K13" s="330"/>
      <c r="L13" s="330"/>
      <c r="M13" s="329"/>
      <c r="N13" s="330"/>
      <c r="O13" s="330"/>
      <c r="P13" s="330"/>
      <c r="Q13" s="330"/>
      <c r="R13" s="330"/>
      <c r="S13" s="330"/>
      <c r="T13" s="331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2"/>
    </row>
    <row r="14" spans="2:33" s="253" customFormat="1" ht="15" customHeight="1">
      <c r="B14" s="1140"/>
      <c r="C14" s="261">
        <v>10</v>
      </c>
      <c r="D14" s="334" t="s">
        <v>180</v>
      </c>
      <c r="E14" s="330"/>
      <c r="F14" s="330"/>
      <c r="G14" s="330"/>
      <c r="H14" s="330"/>
      <c r="I14" s="330"/>
      <c r="J14" s="330"/>
      <c r="K14" s="330"/>
      <c r="L14" s="330"/>
      <c r="M14" s="329"/>
      <c r="N14" s="330"/>
      <c r="O14" s="330"/>
      <c r="P14" s="330"/>
      <c r="Q14" s="330"/>
      <c r="R14" s="330"/>
      <c r="S14" s="330"/>
      <c r="T14" s="331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2"/>
    </row>
    <row r="15" spans="2:33" s="253" customFormat="1" ht="15" customHeight="1">
      <c r="B15" s="1140"/>
      <c r="C15" s="261">
        <v>11</v>
      </c>
      <c r="D15" s="335" t="s">
        <v>181</v>
      </c>
      <c r="E15" s="330"/>
      <c r="F15" s="330"/>
      <c r="G15" s="330"/>
      <c r="H15" s="330"/>
      <c r="I15" s="330"/>
      <c r="J15" s="330"/>
      <c r="K15" s="330"/>
      <c r="L15" s="330"/>
      <c r="M15" s="329"/>
      <c r="N15" s="330"/>
      <c r="O15" s="330"/>
      <c r="P15" s="330"/>
      <c r="Q15" s="330"/>
      <c r="R15" s="330"/>
      <c r="S15" s="330"/>
      <c r="T15" s="331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2"/>
    </row>
    <row r="16" spans="2:33" s="253" customFormat="1" ht="15" customHeight="1">
      <c r="B16" s="1140"/>
      <c r="C16" s="261">
        <v>12</v>
      </c>
      <c r="D16" s="270"/>
      <c r="E16" s="266"/>
      <c r="F16" s="266"/>
      <c r="G16" s="1157"/>
      <c r="H16" s="1157"/>
      <c r="I16" s="1157"/>
      <c r="J16" s="266"/>
      <c r="K16" s="266"/>
      <c r="L16" s="266"/>
      <c r="M16" s="265"/>
      <c r="N16" s="330"/>
      <c r="O16" s="330"/>
      <c r="P16" s="330"/>
      <c r="Q16" s="330"/>
      <c r="R16" s="330"/>
      <c r="S16" s="330"/>
      <c r="T16" s="331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2"/>
    </row>
    <row r="17" spans="2:31" s="253" customFormat="1" ht="15" customHeight="1">
      <c r="B17" s="1140"/>
      <c r="C17" s="261">
        <v>13</v>
      </c>
      <c r="D17" s="270"/>
      <c r="E17" s="266"/>
      <c r="F17" s="266"/>
      <c r="G17" s="1157"/>
      <c r="H17" s="1157"/>
      <c r="I17" s="1157"/>
      <c r="J17" s="266"/>
      <c r="K17" s="266"/>
      <c r="L17" s="266"/>
      <c r="M17" s="265"/>
      <c r="N17" s="330"/>
      <c r="O17" s="330"/>
      <c r="P17" s="330"/>
      <c r="Q17" s="330"/>
      <c r="R17" s="330"/>
      <c r="S17" s="330"/>
      <c r="T17" s="331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2"/>
    </row>
    <row r="18" spans="2:31" s="253" customFormat="1" ht="15" customHeight="1">
      <c r="B18" s="1140"/>
      <c r="C18" s="261">
        <v>14</v>
      </c>
      <c r="D18" s="331" t="s">
        <v>182</v>
      </c>
      <c r="E18" s="330"/>
      <c r="F18" s="330"/>
      <c r="G18" s="330"/>
      <c r="H18" s="330"/>
      <c r="I18" s="336"/>
      <c r="J18" s="330"/>
      <c r="K18" s="330"/>
      <c r="L18" s="330"/>
      <c r="M18" s="329"/>
      <c r="N18" s="330"/>
      <c r="O18" s="330"/>
      <c r="P18" s="330"/>
      <c r="Q18" s="330"/>
      <c r="R18" s="330"/>
      <c r="S18" s="330"/>
      <c r="T18" s="331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2"/>
    </row>
    <row r="19" spans="2:31" s="253" customFormat="1" ht="15" customHeight="1">
      <c r="B19" s="1140"/>
      <c r="C19" s="261">
        <v>15</v>
      </c>
      <c r="D19" s="334" t="s">
        <v>183</v>
      </c>
      <c r="E19" s="330"/>
      <c r="F19" s="330"/>
      <c r="G19" s="330"/>
      <c r="H19" s="337" t="s">
        <v>184</v>
      </c>
      <c r="I19" s="507">
        <v>1.5</v>
      </c>
      <c r="J19" s="331" t="s">
        <v>185</v>
      </c>
      <c r="K19" s="330"/>
      <c r="L19" s="330"/>
      <c r="M19" s="329"/>
      <c r="N19" s="330"/>
      <c r="O19" s="330"/>
      <c r="P19" s="330"/>
      <c r="Q19" s="330"/>
      <c r="R19" s="330"/>
      <c r="S19" s="330"/>
      <c r="T19" s="331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2"/>
    </row>
    <row r="20" spans="2:31" s="253" customFormat="1" ht="15" customHeight="1">
      <c r="B20" s="1140"/>
      <c r="C20" s="261">
        <v>16</v>
      </c>
      <c r="D20" s="334" t="s">
        <v>186</v>
      </c>
      <c r="E20" s="330"/>
      <c r="F20" s="330"/>
      <c r="G20" s="330"/>
      <c r="H20" s="337" t="s">
        <v>187</v>
      </c>
      <c r="I20" s="507">
        <v>1</v>
      </c>
      <c r="J20" s="331" t="s">
        <v>185</v>
      </c>
      <c r="K20" s="330"/>
      <c r="L20" s="330"/>
      <c r="M20" s="329"/>
      <c r="N20" s="330"/>
      <c r="O20" s="330"/>
      <c r="P20" s="330"/>
      <c r="Q20" s="330"/>
      <c r="R20" s="330"/>
      <c r="S20" s="330"/>
      <c r="T20" s="331"/>
      <c r="U20" s="330"/>
      <c r="V20" s="1133" t="str">
        <f>IF(X31="","",INT(X31*9.80665)/1000&amp;"[KN]")</f>
        <v>1.47[KN]</v>
      </c>
      <c r="W20" s="1133"/>
      <c r="X20" s="1133"/>
      <c r="Y20" s="330"/>
      <c r="Z20" s="330"/>
      <c r="AA20" s="330"/>
      <c r="AB20" s="330"/>
      <c r="AC20" s="330"/>
      <c r="AD20" s="330"/>
      <c r="AE20" s="332"/>
    </row>
    <row r="21" spans="2:31" s="253" customFormat="1" ht="15" customHeight="1">
      <c r="B21" s="1140"/>
      <c r="C21" s="261">
        <v>17</v>
      </c>
      <c r="D21" s="267"/>
      <c r="E21" s="266"/>
      <c r="F21" s="266"/>
      <c r="G21" s="266"/>
      <c r="H21" s="266"/>
      <c r="I21" s="266"/>
      <c r="J21" s="266"/>
      <c r="K21" s="266"/>
      <c r="L21" s="266"/>
      <c r="M21" s="265"/>
      <c r="N21" s="330"/>
      <c r="O21" s="330"/>
      <c r="P21" s="330"/>
      <c r="Q21" s="330"/>
      <c r="R21" s="330"/>
      <c r="S21" s="330"/>
      <c r="T21" s="331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2"/>
    </row>
    <row r="22" spans="2:31" s="253" customFormat="1" ht="15" customHeight="1">
      <c r="B22" s="1140"/>
      <c r="C22" s="261">
        <v>18</v>
      </c>
      <c r="D22" s="267"/>
      <c r="E22" s="266"/>
      <c r="F22" s="266"/>
      <c r="G22" s="266"/>
      <c r="H22" s="266"/>
      <c r="I22" s="266"/>
      <c r="J22" s="266"/>
      <c r="K22" s="266"/>
      <c r="L22" s="266"/>
      <c r="M22" s="265"/>
      <c r="N22" s="330"/>
      <c r="O22" s="330"/>
      <c r="P22" s="330"/>
      <c r="Q22" s="330"/>
      <c r="R22" s="330"/>
      <c r="S22" s="330"/>
      <c r="T22" s="331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2"/>
    </row>
    <row r="23" spans="2:31" s="253" customFormat="1" ht="15" customHeight="1">
      <c r="B23" s="1140"/>
      <c r="C23" s="261">
        <v>19</v>
      </c>
      <c r="D23" s="267"/>
      <c r="E23" s="266"/>
      <c r="F23" s="266"/>
      <c r="G23" s="266"/>
      <c r="H23" s="266"/>
      <c r="I23" s="266"/>
      <c r="J23" s="266"/>
      <c r="K23" s="266"/>
      <c r="L23" s="266"/>
      <c r="M23" s="265"/>
      <c r="N23" s="330"/>
      <c r="O23" s="330"/>
      <c r="P23" s="330"/>
      <c r="Q23" s="330"/>
      <c r="R23" s="330"/>
      <c r="S23" s="330"/>
      <c r="T23" s="331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2"/>
    </row>
    <row r="24" spans="2:31" s="253" customFormat="1" ht="15" customHeight="1">
      <c r="B24" s="1140"/>
      <c r="C24" s="261">
        <v>20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5"/>
      <c r="N24" s="330"/>
      <c r="O24" s="330"/>
      <c r="P24" s="330"/>
      <c r="Q24" s="330"/>
      <c r="R24" s="330"/>
      <c r="S24" s="330"/>
      <c r="T24" s="331"/>
      <c r="U24" s="330"/>
      <c r="V24" s="330"/>
      <c r="W24" s="330"/>
      <c r="X24" s="330"/>
      <c r="Y24" s="330"/>
      <c r="Z24" s="330"/>
      <c r="AA24" s="330"/>
      <c r="AB24" s="338"/>
      <c r="AC24" s="330"/>
      <c r="AD24" s="330"/>
      <c r="AE24" s="332"/>
    </row>
    <row r="25" spans="2:31" s="253" customFormat="1" ht="15" customHeight="1">
      <c r="B25" s="1140"/>
      <c r="C25" s="261">
        <v>21</v>
      </c>
      <c r="D25" s="330"/>
      <c r="E25" s="339" t="s">
        <v>188</v>
      </c>
      <c r="F25" s="340" t="s">
        <v>189</v>
      </c>
      <c r="G25" s="330"/>
      <c r="H25" s="330"/>
      <c r="I25" s="330"/>
      <c r="J25" s="330"/>
      <c r="K25" s="330"/>
      <c r="L25" s="330"/>
      <c r="M25" s="329"/>
      <c r="N25" s="330"/>
      <c r="O25" s="330"/>
      <c r="P25" s="330"/>
      <c r="Q25" s="330"/>
      <c r="R25" s="330"/>
      <c r="S25" s="330"/>
      <c r="T25" s="331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2"/>
    </row>
    <row r="26" spans="2:31" s="253" customFormat="1" ht="15" customHeight="1">
      <c r="B26" s="1140"/>
      <c r="C26" s="261">
        <v>22</v>
      </c>
      <c r="D26" s="330"/>
      <c r="E26" s="339" t="s">
        <v>190</v>
      </c>
      <c r="F26" s="340" t="s">
        <v>191</v>
      </c>
      <c r="G26" s="330"/>
      <c r="H26" s="330"/>
      <c r="I26" s="330"/>
      <c r="J26" s="330"/>
      <c r="K26" s="330"/>
      <c r="L26" s="330"/>
      <c r="M26" s="329"/>
      <c r="N26" s="336"/>
      <c r="O26" s="336"/>
      <c r="P26" s="336"/>
      <c r="Q26" s="336"/>
      <c r="R26" s="336"/>
      <c r="S26" s="336"/>
      <c r="T26" s="341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42"/>
    </row>
    <row r="27" spans="2:31" s="253" customFormat="1" ht="15" customHeight="1">
      <c r="B27" s="1140"/>
      <c r="C27" s="261">
        <v>23</v>
      </c>
      <c r="D27" s="266"/>
      <c r="E27" s="273"/>
      <c r="F27" s="274"/>
      <c r="G27" s="266"/>
      <c r="H27" s="266"/>
      <c r="I27" s="266"/>
      <c r="J27" s="266"/>
      <c r="K27" s="266"/>
      <c r="L27" s="266"/>
      <c r="M27" s="265"/>
      <c r="N27" s="1160" t="s">
        <v>59</v>
      </c>
      <c r="O27" s="1161"/>
      <c r="P27" s="1161"/>
      <c r="Q27" s="1161"/>
      <c r="R27" s="1161"/>
      <c r="S27" s="1161"/>
      <c r="T27" s="1161"/>
      <c r="U27" s="1161"/>
      <c r="V27" s="1161"/>
      <c r="W27" s="1147"/>
      <c r="X27" s="1147" t="s">
        <v>64</v>
      </c>
      <c r="Y27" s="1148"/>
      <c r="Z27" s="1223" t="s">
        <v>192</v>
      </c>
      <c r="AA27" s="1223"/>
      <c r="AB27" s="1223" t="s">
        <v>193</v>
      </c>
      <c r="AC27" s="1226"/>
      <c r="AD27" s="1226" t="s">
        <v>194</v>
      </c>
      <c r="AE27" s="1229"/>
    </row>
    <row r="28" spans="2:31" s="253" customFormat="1" ht="15" customHeight="1">
      <c r="B28" s="1140"/>
      <c r="C28" s="261">
        <v>24</v>
      </c>
      <c r="D28" s="330"/>
      <c r="E28" s="343" t="s">
        <v>195</v>
      </c>
      <c r="F28" s="340" t="s">
        <v>196</v>
      </c>
      <c r="G28" s="330"/>
      <c r="H28" s="330"/>
      <c r="I28" s="330"/>
      <c r="J28" s="330"/>
      <c r="K28" s="330"/>
      <c r="L28" s="330"/>
      <c r="M28" s="329"/>
      <c r="N28" s="1162"/>
      <c r="O28" s="1163"/>
      <c r="P28" s="1163"/>
      <c r="Q28" s="1163"/>
      <c r="R28" s="1163"/>
      <c r="S28" s="1163"/>
      <c r="T28" s="1163"/>
      <c r="U28" s="1163"/>
      <c r="V28" s="1163"/>
      <c r="W28" s="1149"/>
      <c r="X28" s="1149"/>
      <c r="Y28" s="1150"/>
      <c r="Z28" s="1224"/>
      <c r="AA28" s="1224"/>
      <c r="AB28" s="1224"/>
      <c r="AC28" s="1227"/>
      <c r="AD28" s="1227"/>
      <c r="AE28" s="1230"/>
    </row>
    <row r="29" spans="2:31" s="253" customFormat="1" ht="15" customHeight="1">
      <c r="B29" s="1140"/>
      <c r="C29" s="261">
        <v>25</v>
      </c>
      <c r="D29" s="330"/>
      <c r="E29" s="343" t="s">
        <v>197</v>
      </c>
      <c r="F29" s="340" t="s">
        <v>198</v>
      </c>
      <c r="G29" s="330"/>
      <c r="H29" s="330"/>
      <c r="I29" s="330"/>
      <c r="J29" s="330"/>
      <c r="K29" s="330"/>
      <c r="L29" s="330"/>
      <c r="M29" s="329"/>
      <c r="N29" s="1164"/>
      <c r="O29" s="1165"/>
      <c r="P29" s="1165"/>
      <c r="Q29" s="1165"/>
      <c r="R29" s="1165"/>
      <c r="S29" s="1165"/>
      <c r="T29" s="1165"/>
      <c r="U29" s="1165"/>
      <c r="V29" s="1165"/>
      <c r="W29" s="1151"/>
      <c r="X29" s="1151"/>
      <c r="Y29" s="1152"/>
      <c r="Z29" s="1225"/>
      <c r="AA29" s="1225"/>
      <c r="AB29" s="1225"/>
      <c r="AC29" s="1228"/>
      <c r="AD29" s="1228"/>
      <c r="AE29" s="1231"/>
    </row>
    <row r="30" spans="2:31" s="253" customFormat="1" ht="15" customHeight="1">
      <c r="B30" s="1140"/>
      <c r="C30" s="261">
        <v>26</v>
      </c>
      <c r="D30" s="330"/>
      <c r="E30" s="343" t="s">
        <v>199</v>
      </c>
      <c r="F30" s="331" t="s">
        <v>200</v>
      </c>
      <c r="G30" s="330"/>
      <c r="H30" s="330"/>
      <c r="I30" s="330"/>
      <c r="J30" s="330"/>
      <c r="K30" s="330"/>
      <c r="L30" s="330"/>
      <c r="M30" s="329"/>
      <c r="N30" s="1141" t="s">
        <v>201</v>
      </c>
      <c r="O30" s="1142"/>
      <c r="P30" s="1142"/>
      <c r="Q30" s="1142"/>
      <c r="R30" s="1143" t="s">
        <v>202</v>
      </c>
      <c r="S30" s="1142"/>
      <c r="T30" s="1142"/>
      <c r="U30" s="1142"/>
      <c r="V30" s="1144" t="s">
        <v>203</v>
      </c>
      <c r="W30" s="1145"/>
      <c r="X30" s="1144" t="s">
        <v>204</v>
      </c>
      <c r="Y30" s="1146"/>
      <c r="Z30" s="1219" t="s">
        <v>205</v>
      </c>
      <c r="AA30" s="1220"/>
      <c r="AB30" s="1219" t="s">
        <v>206</v>
      </c>
      <c r="AC30" s="1220"/>
      <c r="AD30" s="1221" t="s">
        <v>207</v>
      </c>
      <c r="AE30" s="1222"/>
    </row>
    <row r="31" spans="2:31" s="253" customFormat="1" ht="15" customHeight="1">
      <c r="B31" s="1140"/>
      <c r="C31" s="261">
        <v>27</v>
      </c>
      <c r="D31" s="266"/>
      <c r="E31" s="277"/>
      <c r="F31" s="268"/>
      <c r="G31" s="266"/>
      <c r="H31" s="266"/>
      <c r="I31" s="266"/>
      <c r="J31" s="266"/>
      <c r="K31" s="266"/>
      <c r="L31" s="266"/>
      <c r="M31" s="265"/>
      <c r="N31" s="1158">
        <v>700</v>
      </c>
      <c r="O31" s="1176"/>
      <c r="P31" s="1176"/>
      <c r="Q31" s="1159"/>
      <c r="R31" s="1158">
        <v>200</v>
      </c>
      <c r="S31" s="1176"/>
      <c r="T31" s="1176"/>
      <c r="U31" s="1159"/>
      <c r="V31" s="1158">
        <v>1600</v>
      </c>
      <c r="W31" s="1159"/>
      <c r="X31" s="278">
        <v>150</v>
      </c>
      <c r="Y31" s="344" t="str">
        <f>IF(X31="","","[Kg]")</f>
        <v>[Kg]</v>
      </c>
      <c r="Z31" s="279">
        <v>325</v>
      </c>
      <c r="AA31" s="344" t="str">
        <f>IF(Z31="","","[mm]")</f>
        <v>[mm]</v>
      </c>
      <c r="AB31" s="279">
        <v>800</v>
      </c>
      <c r="AC31" s="344" t="str">
        <f>IF(AB31="","","[mm]")</f>
        <v>[mm]</v>
      </c>
      <c r="AD31" s="279">
        <v>80</v>
      </c>
      <c r="AE31" s="345" t="str">
        <f>IF(AD31="","","[mm]")</f>
        <v>[mm]</v>
      </c>
    </row>
    <row r="32" spans="2:31" s="253" customFormat="1" ht="15" customHeight="1">
      <c r="B32" s="1140"/>
      <c r="C32" s="261">
        <v>28</v>
      </c>
      <c r="D32" s="330"/>
      <c r="E32" s="346" t="s">
        <v>208</v>
      </c>
      <c r="F32" s="340" t="s">
        <v>209</v>
      </c>
      <c r="G32" s="330"/>
      <c r="H32" s="330"/>
      <c r="I32" s="330"/>
      <c r="J32" s="330"/>
      <c r="K32" s="330"/>
      <c r="L32" s="330"/>
      <c r="M32" s="329"/>
      <c r="N32" s="1064" t="s">
        <v>124</v>
      </c>
      <c r="O32" s="1065"/>
      <c r="P32" s="1065"/>
      <c r="Q32" s="1065"/>
      <c r="R32" s="1065"/>
      <c r="S32" s="1065"/>
      <c r="T32" s="1065"/>
      <c r="U32" s="1065"/>
      <c r="V32" s="1065"/>
      <c r="W32" s="1065"/>
      <c r="X32" s="1180" t="s">
        <v>125</v>
      </c>
      <c r="Y32" s="1065"/>
      <c r="Z32" s="1065"/>
      <c r="AA32" s="1065"/>
      <c r="AB32" s="1065"/>
      <c r="AC32" s="1181"/>
      <c r="AD32" s="1194" t="s">
        <v>62</v>
      </c>
      <c r="AE32" s="1195"/>
    </row>
    <row r="33" spans="2:31" s="253" customFormat="1" ht="15" customHeight="1">
      <c r="B33" s="1140"/>
      <c r="C33" s="261">
        <v>29</v>
      </c>
      <c r="D33" s="330"/>
      <c r="E33" s="337" t="s">
        <v>210</v>
      </c>
      <c r="F33" s="331" t="s">
        <v>211</v>
      </c>
      <c r="G33" s="330"/>
      <c r="H33" s="330"/>
      <c r="I33" s="330"/>
      <c r="J33" s="330"/>
      <c r="K33" s="330"/>
      <c r="L33" s="330"/>
      <c r="M33" s="329"/>
      <c r="N33" s="932" t="s">
        <v>212</v>
      </c>
      <c r="O33" s="933"/>
      <c r="P33" s="933"/>
      <c r="Q33" s="933"/>
      <c r="R33" s="933"/>
      <c r="S33" s="933"/>
      <c r="T33" s="154"/>
      <c r="U33" s="934" t="s">
        <v>213</v>
      </c>
      <c r="V33" s="933"/>
      <c r="W33" s="935"/>
      <c r="X33" s="934" t="s">
        <v>359</v>
      </c>
      <c r="Y33" s="936"/>
      <c r="Z33" s="936"/>
      <c r="AA33" s="1205" t="s">
        <v>214</v>
      </c>
      <c r="AB33" s="1206"/>
      <c r="AC33" s="1206"/>
      <c r="AD33" s="1196" t="s">
        <v>63</v>
      </c>
      <c r="AE33" s="1197"/>
    </row>
    <row r="34" spans="2:31" s="253" customFormat="1" ht="15" customHeight="1">
      <c r="B34" s="1140"/>
      <c r="C34" s="261">
        <v>30</v>
      </c>
      <c r="D34" s="330"/>
      <c r="E34" s="337" t="s">
        <v>250</v>
      </c>
      <c r="F34" s="331" t="s">
        <v>216</v>
      </c>
      <c r="G34" s="330"/>
      <c r="H34" s="330"/>
      <c r="I34" s="330"/>
      <c r="J34" s="330"/>
      <c r="K34" s="330"/>
      <c r="L34" s="330"/>
      <c r="M34" s="329"/>
      <c r="N34" s="1078">
        <v>650</v>
      </c>
      <c r="O34" s="1079"/>
      <c r="P34" s="1079"/>
      <c r="Q34" s="1079"/>
      <c r="R34" s="1079"/>
      <c r="S34" s="1076" t="str">
        <f>IF(N34="","","[mm]")</f>
        <v>[mm]</v>
      </c>
      <c r="T34" s="1077"/>
      <c r="U34" s="1177">
        <v>1550</v>
      </c>
      <c r="V34" s="1079"/>
      <c r="W34" s="347" t="str">
        <f>IF(U34="","","[mm]")</f>
        <v>[mm]</v>
      </c>
      <c r="X34" s="1198">
        <v>2</v>
      </c>
      <c r="Y34" s="1199"/>
      <c r="Z34" s="1200"/>
      <c r="AA34" s="1198">
        <v>2</v>
      </c>
      <c r="AB34" s="1199"/>
      <c r="AC34" s="1200"/>
      <c r="AD34" s="1270">
        <f>IF(OR(X34="",AA34=""),"",X34*AA34)</f>
        <v>4</v>
      </c>
      <c r="AE34" s="1271"/>
    </row>
    <row r="35" spans="2:31" s="253" customFormat="1" ht="15" customHeight="1" thickBot="1">
      <c r="B35" s="1140"/>
      <c r="C35" s="261">
        <v>31</v>
      </c>
      <c r="D35" s="272"/>
      <c r="E35" s="272"/>
      <c r="F35" s="280"/>
      <c r="G35" s="272"/>
      <c r="H35" s="272"/>
      <c r="I35" s="272"/>
      <c r="J35" s="272"/>
      <c r="K35" s="272"/>
      <c r="L35" s="272"/>
      <c r="M35" s="272"/>
      <c r="N35" s="281"/>
      <c r="O35" s="281"/>
      <c r="P35" s="281"/>
      <c r="Q35" s="281"/>
      <c r="R35" s="275"/>
      <c r="S35" s="275"/>
      <c r="T35" s="275"/>
      <c r="U35" s="281"/>
      <c r="V35" s="281"/>
      <c r="W35" s="275"/>
      <c r="X35" s="282"/>
      <c r="Y35" s="282"/>
      <c r="Z35" s="282"/>
      <c r="AA35" s="282"/>
      <c r="AB35" s="282"/>
      <c r="AC35" s="282"/>
      <c r="AD35" s="283"/>
      <c r="AE35" s="284"/>
    </row>
    <row r="36" spans="2:31" s="253" customFormat="1" ht="15" customHeight="1">
      <c r="B36" s="1140"/>
      <c r="C36" s="261">
        <v>32</v>
      </c>
      <c r="D36" s="1125" t="s">
        <v>33</v>
      </c>
      <c r="E36" s="1126"/>
      <c r="F36" s="1126"/>
      <c r="G36" s="1126"/>
      <c r="H36" s="1153"/>
      <c r="I36" s="1154" t="s">
        <v>13</v>
      </c>
      <c r="J36" s="1156" t="s">
        <v>10</v>
      </c>
      <c r="K36" s="1126"/>
      <c r="L36" s="1126"/>
      <c r="M36" s="1153"/>
      <c r="N36" s="1156" t="s">
        <v>11</v>
      </c>
      <c r="O36" s="1126"/>
      <c r="P36" s="1126"/>
      <c r="Q36" s="1126"/>
      <c r="R36" s="1126"/>
      <c r="S36" s="1126"/>
      <c r="T36" s="1126"/>
      <c r="U36" s="1153"/>
      <c r="V36" s="1272" t="s">
        <v>217</v>
      </c>
      <c r="W36" s="1273"/>
      <c r="X36" s="1273"/>
      <c r="Y36" s="1273"/>
      <c r="Z36" s="1273"/>
      <c r="AA36" s="1273"/>
      <c r="AB36" s="1273"/>
      <c r="AC36" s="1273"/>
      <c r="AD36" s="1273"/>
      <c r="AE36" s="1274"/>
    </row>
    <row r="37" spans="2:31" s="253" customFormat="1" ht="15" customHeight="1">
      <c r="B37" s="1140"/>
      <c r="C37" s="285">
        <v>33</v>
      </c>
      <c r="D37" s="349"/>
      <c r="E37" s="350"/>
      <c r="F37" s="1248" t="s">
        <v>129</v>
      </c>
      <c r="G37" s="1248" t="s">
        <v>130</v>
      </c>
      <c r="H37" s="1249" t="s">
        <v>131</v>
      </c>
      <c r="I37" s="1155"/>
      <c r="J37" s="1251" t="s">
        <v>20</v>
      </c>
      <c r="K37" s="1252"/>
      <c r="L37" s="1257" t="s">
        <v>21</v>
      </c>
      <c r="M37" s="1258"/>
      <c r="N37" s="1268" t="s">
        <v>22</v>
      </c>
      <c r="O37" s="1167"/>
      <c r="P37" s="1167"/>
      <c r="Q37" s="1269"/>
      <c r="R37" s="1166" t="s">
        <v>132</v>
      </c>
      <c r="S37" s="1167"/>
      <c r="T37" s="1167"/>
      <c r="U37" s="1168"/>
      <c r="V37" s="1169" t="s">
        <v>34</v>
      </c>
      <c r="W37" s="1170"/>
      <c r="X37" s="1173" t="s">
        <v>251</v>
      </c>
      <c r="Y37" s="1170"/>
      <c r="Z37" s="629" t="s">
        <v>358</v>
      </c>
      <c r="AA37" s="630"/>
      <c r="AB37" s="1302" t="s">
        <v>37</v>
      </c>
      <c r="AC37" s="1186"/>
      <c r="AD37" s="1186" t="s">
        <v>38</v>
      </c>
      <c r="AE37" s="1187"/>
    </row>
    <row r="38" spans="2:31" s="253" customFormat="1" ht="7.5" customHeight="1">
      <c r="B38" s="1140"/>
      <c r="C38" s="1216">
        <v>34</v>
      </c>
      <c r="D38" s="349"/>
      <c r="E38" s="350"/>
      <c r="F38" s="1248"/>
      <c r="G38" s="1248"/>
      <c r="H38" s="1250"/>
      <c r="I38" s="836">
        <v>1</v>
      </c>
      <c r="J38" s="1253"/>
      <c r="K38" s="1254"/>
      <c r="L38" s="1259"/>
      <c r="M38" s="1260"/>
      <c r="N38" s="1105" t="s">
        <v>219</v>
      </c>
      <c r="O38" s="1207"/>
      <c r="P38" s="1207"/>
      <c r="Q38" s="1208"/>
      <c r="R38" s="1212" t="s">
        <v>220</v>
      </c>
      <c r="S38" s="1207"/>
      <c r="T38" s="1207"/>
      <c r="U38" s="1213"/>
      <c r="V38" s="1171"/>
      <c r="W38" s="1172"/>
      <c r="X38" s="1174"/>
      <c r="Y38" s="1175"/>
      <c r="Z38" s="631"/>
      <c r="AA38" s="632"/>
      <c r="AB38" s="1303"/>
      <c r="AC38" s="1188"/>
      <c r="AD38" s="1188"/>
      <c r="AE38" s="1189"/>
    </row>
    <row r="39" spans="2:31" s="253" customFormat="1" ht="8.25" customHeight="1">
      <c r="B39" s="1140"/>
      <c r="C39" s="1216"/>
      <c r="D39" s="349"/>
      <c r="E39" s="350"/>
      <c r="F39" s="351"/>
      <c r="G39" s="351"/>
      <c r="H39" s="352"/>
      <c r="I39" s="826"/>
      <c r="J39" s="1255"/>
      <c r="K39" s="1256"/>
      <c r="L39" s="1261"/>
      <c r="M39" s="1262"/>
      <c r="N39" s="1209"/>
      <c r="O39" s="1210"/>
      <c r="P39" s="1210"/>
      <c r="Q39" s="1211"/>
      <c r="R39" s="1214"/>
      <c r="S39" s="1210"/>
      <c r="T39" s="1210"/>
      <c r="U39" s="1215"/>
      <c r="V39" s="1127" t="s">
        <v>357</v>
      </c>
      <c r="W39" s="1128"/>
      <c r="X39" s="1182" t="s">
        <v>39</v>
      </c>
      <c r="Y39" s="1184">
        <v>8</v>
      </c>
      <c r="Z39" s="945">
        <f>IF(Y39="","",0.73*3.141592654*(Y39^2)/4)</f>
        <v>36.69380219872</v>
      </c>
      <c r="AA39" s="1192" t="s">
        <v>221</v>
      </c>
      <c r="AB39" s="1303"/>
      <c r="AC39" s="1188"/>
      <c r="AD39" s="1188"/>
      <c r="AE39" s="1189"/>
    </row>
    <row r="40" spans="2:31" s="253" customFormat="1" ht="7.5" customHeight="1">
      <c r="B40" s="1140"/>
      <c r="C40" s="1216">
        <v>35</v>
      </c>
      <c r="D40" s="1217" t="s">
        <v>17</v>
      </c>
      <c r="E40" s="1218"/>
      <c r="F40" s="1266">
        <v>2</v>
      </c>
      <c r="G40" s="1266">
        <v>1.5</v>
      </c>
      <c r="H40" s="1318">
        <v>1</v>
      </c>
      <c r="I40" s="1234">
        <v>0.9</v>
      </c>
      <c r="J40" s="353"/>
      <c r="K40" s="354"/>
      <c r="L40" s="355"/>
      <c r="M40" s="356"/>
      <c r="N40" s="357"/>
      <c r="O40" s="358"/>
      <c r="P40" s="358"/>
      <c r="Q40" s="359"/>
      <c r="R40" s="355"/>
      <c r="S40" s="358"/>
      <c r="T40" s="360"/>
      <c r="U40" s="356"/>
      <c r="V40" s="1129"/>
      <c r="W40" s="1130"/>
      <c r="X40" s="1183"/>
      <c r="Y40" s="1185"/>
      <c r="Z40" s="946"/>
      <c r="AA40" s="1193"/>
      <c r="AB40" s="1303"/>
      <c r="AC40" s="1188"/>
      <c r="AD40" s="1188"/>
      <c r="AE40" s="1189"/>
    </row>
    <row r="41" spans="2:31" s="253" customFormat="1" ht="7.5" customHeight="1">
      <c r="B41" s="1140"/>
      <c r="C41" s="1216"/>
      <c r="D41" s="1236" t="s">
        <v>136</v>
      </c>
      <c r="E41" s="1237"/>
      <c r="F41" s="1267"/>
      <c r="G41" s="1267"/>
      <c r="H41" s="1319"/>
      <c r="I41" s="1235"/>
      <c r="J41" s="1238" t="s">
        <v>222</v>
      </c>
      <c r="K41" s="1013">
        <f>IF(I20="","",I19*I20)</f>
        <v>1.5</v>
      </c>
      <c r="L41" s="1275" t="s">
        <v>223</v>
      </c>
      <c r="M41" s="1291">
        <f>IF(K41="","",K41/2)</f>
        <v>0.75</v>
      </c>
      <c r="N41" s="1238" t="s">
        <v>224</v>
      </c>
      <c r="O41" s="1305"/>
      <c r="P41" s="1306">
        <f>IF(X31="","",K41*X31)</f>
        <v>225</v>
      </c>
      <c r="Q41" s="1307"/>
      <c r="R41" s="1275" t="s">
        <v>225</v>
      </c>
      <c r="S41" s="1305"/>
      <c r="T41" s="1290">
        <f>IF(X31="","",M41*X31)</f>
        <v>112.5</v>
      </c>
      <c r="U41" s="1317"/>
      <c r="V41" s="1296" t="s">
        <v>41</v>
      </c>
      <c r="W41" s="1297"/>
      <c r="X41" s="1297"/>
      <c r="Y41" s="1298"/>
      <c r="Z41" s="795">
        <f>IF(Y39="","",920*Y39/12)</f>
        <v>613.33333333333337</v>
      </c>
      <c r="AA41" s="1232" t="s">
        <v>141</v>
      </c>
      <c r="AB41" s="1303"/>
      <c r="AC41" s="1188"/>
      <c r="AD41" s="1188"/>
      <c r="AE41" s="1189"/>
    </row>
    <row r="42" spans="2:31" s="253" customFormat="1" ht="7.5" customHeight="1">
      <c r="B42" s="1140"/>
      <c r="C42" s="1263">
        <v>36</v>
      </c>
      <c r="D42" s="1265" t="s">
        <v>142</v>
      </c>
      <c r="E42" s="1218"/>
      <c r="F42" s="1266">
        <v>1.5</v>
      </c>
      <c r="G42" s="1266">
        <v>1</v>
      </c>
      <c r="H42" s="1240">
        <v>0.6</v>
      </c>
      <c r="I42" s="1234">
        <v>0.8</v>
      </c>
      <c r="J42" s="1239"/>
      <c r="K42" s="1013"/>
      <c r="L42" s="1276"/>
      <c r="M42" s="1291"/>
      <c r="N42" s="1238"/>
      <c r="O42" s="1305"/>
      <c r="P42" s="1306"/>
      <c r="Q42" s="1307"/>
      <c r="R42" s="1275"/>
      <c r="S42" s="1305"/>
      <c r="T42" s="1290"/>
      <c r="U42" s="1317"/>
      <c r="V42" s="1299"/>
      <c r="W42" s="1300"/>
      <c r="X42" s="1300"/>
      <c r="Y42" s="1301"/>
      <c r="Z42" s="796"/>
      <c r="AA42" s="1233"/>
      <c r="AB42" s="1304"/>
      <c r="AC42" s="1190"/>
      <c r="AD42" s="1190"/>
      <c r="AE42" s="1191"/>
    </row>
    <row r="43" spans="2:31" s="253" customFormat="1" ht="7.5" customHeight="1">
      <c r="B43" s="1140"/>
      <c r="C43" s="1264"/>
      <c r="D43" s="1236"/>
      <c r="E43" s="1237"/>
      <c r="F43" s="1267"/>
      <c r="G43" s="1267"/>
      <c r="H43" s="1241"/>
      <c r="I43" s="1235"/>
      <c r="J43" s="1242" t="s">
        <v>226</v>
      </c>
      <c r="K43" s="1243"/>
      <c r="L43" s="1308" t="s">
        <v>227</v>
      </c>
      <c r="M43" s="1309"/>
      <c r="N43" s="1312" t="s">
        <v>228</v>
      </c>
      <c r="O43" s="1313"/>
      <c r="P43" s="1313"/>
      <c r="Q43" s="1243"/>
      <c r="R43" s="1308" t="s">
        <v>229</v>
      </c>
      <c r="S43" s="1313"/>
      <c r="T43" s="1313"/>
      <c r="U43" s="1309"/>
      <c r="V43" s="1283" t="s">
        <v>230</v>
      </c>
      <c r="W43" s="1284"/>
      <c r="X43" s="1284"/>
      <c r="Y43" s="1284"/>
      <c r="Z43" s="1284"/>
      <c r="AA43" s="1285"/>
      <c r="AB43" s="1201">
        <v>1800</v>
      </c>
      <c r="AC43" s="1292" t="s">
        <v>231</v>
      </c>
      <c r="AD43" s="1294">
        <v>1350</v>
      </c>
      <c r="AE43" s="1203" t="s">
        <v>231</v>
      </c>
    </row>
    <row r="44" spans="2:31" s="253" customFormat="1" ht="15" customHeight="1">
      <c r="B44" s="1140"/>
      <c r="C44" s="261">
        <v>37</v>
      </c>
      <c r="D44" s="1246" t="s">
        <v>18</v>
      </c>
      <c r="E44" s="1247"/>
      <c r="F44" s="361">
        <v>1</v>
      </c>
      <c r="G44" s="361">
        <v>0.6</v>
      </c>
      <c r="H44" s="362">
        <v>0.4</v>
      </c>
      <c r="I44" s="363">
        <v>0.7</v>
      </c>
      <c r="J44" s="1244"/>
      <c r="K44" s="1245"/>
      <c r="L44" s="1310"/>
      <c r="M44" s="1311"/>
      <c r="N44" s="1244"/>
      <c r="O44" s="1314"/>
      <c r="P44" s="1314"/>
      <c r="Q44" s="1245"/>
      <c r="R44" s="1310"/>
      <c r="S44" s="1314"/>
      <c r="T44" s="1314"/>
      <c r="U44" s="1311"/>
      <c r="V44" s="1286"/>
      <c r="W44" s="1287"/>
      <c r="X44" s="1287"/>
      <c r="Y44" s="1287"/>
      <c r="Z44" s="1287"/>
      <c r="AA44" s="1288"/>
      <c r="AB44" s="1202"/>
      <c r="AC44" s="1293"/>
      <c r="AD44" s="1295"/>
      <c r="AE44" s="1204"/>
    </row>
    <row r="45" spans="2:31" s="253" customFormat="1" ht="15" customHeight="1" thickBot="1">
      <c r="B45" s="1140"/>
      <c r="C45" s="261">
        <v>38</v>
      </c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41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42"/>
    </row>
    <row r="46" spans="2:31" s="253" customFormat="1" ht="15" customHeight="1">
      <c r="B46" s="1140"/>
      <c r="C46" s="261">
        <v>39</v>
      </c>
      <c r="D46" s="1131" t="s">
        <v>232</v>
      </c>
      <c r="E46" s="1132"/>
      <c r="F46" s="1132"/>
      <c r="G46" s="1132"/>
      <c r="H46" s="1132"/>
      <c r="I46" s="1132"/>
      <c r="J46" s="1132"/>
      <c r="K46" s="1132"/>
      <c r="L46" s="365"/>
      <c r="M46" s="364"/>
      <c r="N46" s="1178" t="s">
        <v>233</v>
      </c>
      <c r="O46" s="1315"/>
      <c r="P46" s="1315"/>
      <c r="Q46" s="1315"/>
      <c r="R46" s="1315"/>
      <c r="S46" s="1315"/>
      <c r="T46" s="1315"/>
      <c r="U46" s="1315"/>
      <c r="V46" s="1315"/>
      <c r="W46" s="1315"/>
      <c r="X46" s="1316"/>
      <c r="Y46" s="1178" t="s">
        <v>234</v>
      </c>
      <c r="Z46" s="1132"/>
      <c r="AA46" s="1132"/>
      <c r="AB46" s="1132"/>
      <c r="AC46" s="1132"/>
      <c r="AD46" s="1132"/>
      <c r="AE46" s="1179"/>
    </row>
    <row r="47" spans="2:31" s="253" customFormat="1" ht="15" customHeight="1">
      <c r="B47" s="1140"/>
      <c r="C47" s="261">
        <v>40</v>
      </c>
      <c r="D47" s="176" t="s">
        <v>235</v>
      </c>
      <c r="E47" s="177"/>
      <c r="F47" s="770" t="s">
        <v>236</v>
      </c>
      <c r="G47" s="771"/>
      <c r="H47" s="178" t="s">
        <v>237</v>
      </c>
      <c r="I47" s="179"/>
      <c r="J47" s="179"/>
      <c r="K47" s="176"/>
      <c r="L47" s="179" t="s">
        <v>235</v>
      </c>
      <c r="M47" s="177"/>
      <c r="N47" s="180"/>
      <c r="O47" s="181"/>
      <c r="P47" s="181"/>
      <c r="Q47" s="182"/>
      <c r="R47" s="182"/>
      <c r="S47" s="182"/>
      <c r="T47" s="182"/>
      <c r="U47" s="182"/>
      <c r="V47" s="176"/>
      <c r="W47" s="176"/>
      <c r="X47" s="179" t="s">
        <v>235</v>
      </c>
      <c r="Y47" s="183" t="s">
        <v>238</v>
      </c>
      <c r="Z47" s="184"/>
      <c r="AA47" s="185"/>
      <c r="AB47" s="182"/>
      <c r="AC47" s="182"/>
      <c r="AD47" s="176"/>
      <c r="AE47" s="186"/>
    </row>
    <row r="48" spans="2:31" s="253" customFormat="1" ht="15" customHeight="1">
      <c r="B48" s="1140"/>
      <c r="C48" s="261">
        <v>41</v>
      </c>
      <c r="D48" s="187"/>
      <c r="E48" s="176"/>
      <c r="F48" s="788"/>
      <c r="G48" s="772"/>
      <c r="H48" s="176"/>
      <c r="I48" s="176"/>
      <c r="J48" s="176"/>
      <c r="K48" s="187"/>
      <c r="L48" s="187"/>
      <c r="M48" s="176"/>
      <c r="N48" s="190"/>
      <c r="O48" s="191"/>
      <c r="P48" s="191"/>
      <c r="Q48" s="192"/>
      <c r="R48" s="139"/>
      <c r="S48" s="139"/>
      <c r="T48" s="139"/>
      <c r="U48" s="139"/>
      <c r="V48" s="187"/>
      <c r="W48" s="187"/>
      <c r="X48" s="187"/>
      <c r="Y48" s="193"/>
      <c r="Z48" s="194" t="str">
        <f>IF(F58="","",IF(F51&gt;F58,"Rb1:","Rb2:"))</f>
        <v>Rb2:</v>
      </c>
      <c r="AA48" s="870">
        <f>IF(F51="","",IF(F51&gt;F58,(INT(F51*100))/100,(INT(F58*100))/100))</f>
        <v>61.2</v>
      </c>
      <c r="AB48" s="870"/>
      <c r="AC48" s="195" t="str">
        <f>IF(Z41="","",IF(AA48&lt;Z41,"≦ Ta："&amp;INT(Z41),"≧ Ta："&amp;INT(Z41)))</f>
        <v>≦ Ta：613</v>
      </c>
      <c r="AD48" s="187"/>
      <c r="AE48" s="196"/>
    </row>
    <row r="49" spans="2:31" s="253" customFormat="1" ht="15" customHeight="1">
      <c r="B49" s="1140"/>
      <c r="C49" s="261">
        <v>42</v>
      </c>
      <c r="D49" s="187"/>
      <c r="E49" s="187"/>
      <c r="F49" s="197">
        <f>IF(K41="","",K41*X31)</f>
        <v>225</v>
      </c>
      <c r="G49" s="198" t="str">
        <f>IF(AD31="","","× "&amp;AD31)</f>
        <v>× 80</v>
      </c>
      <c r="H49" s="141" t="str">
        <f>IF(X31="","","     ("&amp;X31&amp;"＋"&amp;T41&amp;") × "&amp;AD31)</f>
        <v xml:space="preserve">     (150＋112.5) × 80</v>
      </c>
      <c r="I49" s="198"/>
      <c r="J49" s="141"/>
      <c r="K49" s="141"/>
      <c r="L49" s="187"/>
      <c r="M49" s="187"/>
      <c r="N49" s="199"/>
      <c r="O49" s="200"/>
      <c r="P49" s="200"/>
      <c r="Q49" s="200"/>
      <c r="R49" s="187"/>
      <c r="S49" s="187"/>
      <c r="T49" s="127"/>
      <c r="U49" s="187"/>
      <c r="V49" s="187"/>
      <c r="W49" s="187"/>
      <c r="X49" s="187"/>
      <c r="Y49" s="201"/>
      <c r="Z49" s="202"/>
      <c r="AA49" s="203"/>
      <c r="AB49" s="204"/>
      <c r="AC49" s="204" t="str">
        <f>IF(Z41="","","安全率 ＳfRb（Ta/Rb)=")</f>
        <v>安全率 ＳfRb（Ta/Rb)=</v>
      </c>
      <c r="AD49" s="972">
        <f>IF(Z41="","",Z41/AA48)</f>
        <v>10.021786492374728</v>
      </c>
      <c r="AE49" s="973"/>
    </row>
    <row r="50" spans="2:31" s="253" customFormat="1" ht="15" customHeight="1">
      <c r="B50" s="1140"/>
      <c r="C50" s="261">
        <v>43</v>
      </c>
      <c r="D50" s="187"/>
      <c r="E50" s="187"/>
      <c r="F50" s="772" t="str">
        <f>IF(N34="","",N34&amp;" × "&amp;AA34)</f>
        <v>650 × 2</v>
      </c>
      <c r="G50" s="772"/>
      <c r="H50" s="176"/>
      <c r="I50" s="784" t="str">
        <f>IF(U34="","",U34&amp;" × "&amp;X34)</f>
        <v>1550 × 2</v>
      </c>
      <c r="J50" s="784"/>
      <c r="K50" s="187"/>
      <c r="L50" s="187"/>
      <c r="M50" s="187"/>
      <c r="N50" s="201"/>
      <c r="O50" s="187"/>
      <c r="P50" s="187"/>
      <c r="Q50" s="141"/>
      <c r="R50" s="187"/>
      <c r="S50" s="146" t="str">
        <f>IF(AD34="","","  "&amp;P41)</f>
        <v xml:space="preserve">  225</v>
      </c>
      <c r="T50" s="205" t="str">
        <f>IF(P41="","","2")</f>
        <v>2</v>
      </c>
      <c r="U50" s="141" t="str">
        <f>IF(S50="","","＋")</f>
        <v>＋</v>
      </c>
      <c r="V50" s="187"/>
      <c r="W50" s="146" t="str">
        <f>IF(AD34="","","("&amp;X31&amp;"＋"&amp;T41&amp;")")</f>
        <v>(150＋112.5)</v>
      </c>
      <c r="X50" s="206" t="str">
        <f>IF(AD34="","","2")</f>
        <v>2</v>
      </c>
      <c r="Y50" s="201"/>
      <c r="Z50" s="207" t="str">
        <f>IF(Z39="","",IF(Z41&gt;AA48,"Rb≦Ta で 合格","Rb＞Ta で 不合格"))</f>
        <v>Rb≦Ta で 合格</v>
      </c>
      <c r="AA50" s="187"/>
      <c r="AB50" s="187"/>
      <c r="AC50" s="187"/>
      <c r="AD50" s="187"/>
      <c r="AE50" s="196"/>
    </row>
    <row r="51" spans="2:31" s="253" customFormat="1" ht="15" customHeight="1">
      <c r="B51" s="1140"/>
      <c r="C51" s="261">
        <v>44</v>
      </c>
      <c r="D51" s="187"/>
      <c r="E51" s="208"/>
      <c r="F51" s="781">
        <f>IF(AA34="","",((P41*AD31)/(N34*AA34))+(((X31+T41)*AD31)/(U34*X34)))</f>
        <v>20.620347394540943</v>
      </c>
      <c r="G51" s="781"/>
      <c r="H51" s="209" t="str">
        <f>IF(F51="","",INT(F51*9.80665)/1000&amp;"［KN］")</f>
        <v>0.202［KN］</v>
      </c>
      <c r="I51" s="210"/>
      <c r="J51" s="210"/>
      <c r="K51" s="773"/>
      <c r="L51" s="773"/>
      <c r="M51" s="187"/>
      <c r="N51" s="201"/>
      <c r="O51" s="187"/>
      <c r="P51" s="187"/>
      <c r="Q51" s="187"/>
      <c r="R51" s="187"/>
      <c r="S51" s="192"/>
      <c r="T51" s="192" t="str">
        <f>IF(AD34="","",AD34&amp;" × "&amp;INT(Z39*1000)/1000)</f>
        <v>4 × 36.693</v>
      </c>
      <c r="U51" s="187"/>
      <c r="V51" s="187"/>
      <c r="W51" s="187"/>
      <c r="X51" s="187"/>
      <c r="Y51" s="235"/>
      <c r="Z51" s="227"/>
      <c r="AA51" s="227"/>
      <c r="AB51" s="227"/>
      <c r="AC51" s="227"/>
      <c r="AD51" s="227"/>
      <c r="AE51" s="246"/>
    </row>
    <row r="52" spans="2:31" s="253" customFormat="1" ht="15" customHeight="1">
      <c r="B52" s="1140"/>
      <c r="C52" s="261">
        <v>45</v>
      </c>
      <c r="D52" s="226"/>
      <c r="E52" s="227"/>
      <c r="F52" s="227"/>
      <c r="G52" s="227"/>
      <c r="H52" s="227"/>
      <c r="I52" s="227"/>
      <c r="J52" s="227"/>
      <c r="K52" s="227"/>
      <c r="L52" s="226"/>
      <c r="M52" s="227"/>
      <c r="N52" s="201"/>
      <c r="O52" s="187"/>
      <c r="P52" s="187"/>
      <c r="Q52" s="967">
        <f>IF(AD34="","",SQRT(P41^2+(X31+T41)^2)/(AD34*(Z39/100)))</f>
        <v>235.55266586719623</v>
      </c>
      <c r="R52" s="967"/>
      <c r="S52" s="967"/>
      <c r="T52" s="967"/>
      <c r="U52" s="209" t="str">
        <f>IF(Q52="","",INT(Q52*9.80665)/1000&amp;"［KN］")</f>
        <v>2.309［KN］</v>
      </c>
      <c r="V52" s="212"/>
      <c r="W52" s="187"/>
      <c r="X52" s="211"/>
      <c r="Y52" s="213" t="s">
        <v>239</v>
      </c>
      <c r="Z52" s="187"/>
      <c r="AA52" s="187"/>
      <c r="AB52" s="187"/>
      <c r="AC52" s="187"/>
      <c r="AD52" s="187"/>
      <c r="AE52" s="196"/>
    </row>
    <row r="53" spans="2:31" s="253" customFormat="1" ht="15" customHeight="1">
      <c r="B53" s="1140"/>
      <c r="C53" s="261">
        <v>46</v>
      </c>
      <c r="D53" s="226"/>
      <c r="E53" s="227"/>
      <c r="F53" s="228"/>
      <c r="G53" s="229"/>
      <c r="H53" s="227"/>
      <c r="I53" s="229"/>
      <c r="J53" s="227"/>
      <c r="K53" s="227"/>
      <c r="L53" s="226"/>
      <c r="M53" s="227"/>
      <c r="N53" s="232"/>
      <c r="O53" s="233"/>
      <c r="P53" s="140"/>
      <c r="Q53" s="227"/>
      <c r="R53" s="227"/>
      <c r="S53" s="227"/>
      <c r="T53" s="140"/>
      <c r="U53" s="227"/>
      <c r="V53" s="227"/>
      <c r="W53" s="227"/>
      <c r="X53" s="234"/>
      <c r="Y53" s="187"/>
      <c r="Z53" s="194"/>
      <c r="AA53" s="214" t="str">
        <f>IF(Z39="","","σ:Rb/A=")</f>
        <v>σ:Rb/A=</v>
      </c>
      <c r="AB53" s="930">
        <f>IF(Z39="","",AA48/(Z39/100))</f>
        <v>166.78565951972908</v>
      </c>
      <c r="AC53" s="930"/>
      <c r="AD53" s="870" t="str">
        <f>IF(AD34="","","ft=1800")</f>
        <v>ft=1800</v>
      </c>
      <c r="AE53" s="871"/>
    </row>
    <row r="54" spans="2:31" s="253" customFormat="1" ht="15" customHeight="1">
      <c r="B54" s="1140"/>
      <c r="C54" s="261">
        <v>47</v>
      </c>
      <c r="D54" s="187"/>
      <c r="E54" s="187"/>
      <c r="F54" s="215" t="s">
        <v>240</v>
      </c>
      <c r="G54" s="216"/>
      <c r="H54" s="217"/>
      <c r="I54" s="218" t="s">
        <v>241</v>
      </c>
      <c r="J54" s="187"/>
      <c r="K54" s="187"/>
      <c r="L54" s="187"/>
      <c r="M54" s="187"/>
      <c r="N54" s="235"/>
      <c r="O54" s="227"/>
      <c r="P54" s="227"/>
      <c r="Q54" s="236"/>
      <c r="R54" s="237"/>
      <c r="S54" s="227"/>
      <c r="T54" s="140"/>
      <c r="U54" s="227"/>
      <c r="V54" s="227"/>
      <c r="W54" s="227"/>
      <c r="X54" s="238"/>
      <c r="Y54" s="187"/>
      <c r="Z54" s="187"/>
      <c r="AA54" s="219"/>
      <c r="AB54" s="217"/>
      <c r="AC54" s="204" t="str">
        <f>IF(Z41="","","安全率 Ｓfσ（ft/σ)=")</f>
        <v>安全率 Ｓfσ（ft/σ)=</v>
      </c>
      <c r="AD54" s="865">
        <f>IF(Z39="","",INT(1000*AB43/AB53)/1000)</f>
        <v>10.792</v>
      </c>
      <c r="AE54" s="866"/>
    </row>
    <row r="55" spans="2:31" s="253" customFormat="1" ht="15" customHeight="1">
      <c r="B55" s="1140"/>
      <c r="C55" s="261">
        <v>48</v>
      </c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235"/>
      <c r="O55" s="227"/>
      <c r="P55" s="227"/>
      <c r="Q55" s="227"/>
      <c r="R55" s="227"/>
      <c r="S55" s="227"/>
      <c r="T55" s="140"/>
      <c r="U55" s="227"/>
      <c r="V55" s="227"/>
      <c r="W55" s="227"/>
      <c r="X55" s="238"/>
      <c r="Y55" s="187"/>
      <c r="Z55" s="220" t="str">
        <f>IF(Z39="","",IF(AB43&gt;AB53,"σ≦ft で 合格","σ＞ft で 不合格"))</f>
        <v>σ≦ft で 合格</v>
      </c>
      <c r="AA55" s="187"/>
      <c r="AB55" s="187"/>
      <c r="AC55" s="187"/>
      <c r="AD55" s="187"/>
      <c r="AE55" s="196"/>
    </row>
    <row r="56" spans="2:31" s="253" customFormat="1" ht="15" customHeight="1">
      <c r="B56" s="1140"/>
      <c r="C56" s="261">
        <v>49</v>
      </c>
      <c r="D56" s="187"/>
      <c r="E56" s="187"/>
      <c r="F56" s="141" t="str">
        <f>IF(P41="","",P41&amp;" × ("&amp;U34&amp;"－"&amp;AB31&amp;")")</f>
        <v>225 × (1550－800)</v>
      </c>
      <c r="G56" s="187"/>
      <c r="H56" s="187"/>
      <c r="I56" s="187"/>
      <c r="J56" s="141" t="str">
        <f>IF(X31="","","("&amp;X31&amp;"+"&amp;T41&amp;") × "&amp;AD31)</f>
        <v>(150+112.5) × 80</v>
      </c>
      <c r="K56" s="187"/>
      <c r="L56" s="187"/>
      <c r="M56" s="187"/>
      <c r="N56" s="235"/>
      <c r="O56" s="227"/>
      <c r="P56" s="227"/>
      <c r="Q56" s="227"/>
      <c r="R56" s="227"/>
      <c r="S56" s="227"/>
      <c r="T56" s="140"/>
      <c r="U56" s="227"/>
      <c r="V56" s="227"/>
      <c r="W56" s="227"/>
      <c r="X56" s="238"/>
      <c r="Y56" s="227"/>
      <c r="Z56" s="227"/>
      <c r="AA56" s="227"/>
      <c r="AB56" s="227"/>
      <c r="AC56" s="227"/>
      <c r="AD56" s="227"/>
      <c r="AE56" s="246"/>
    </row>
    <row r="57" spans="2:31" s="253" customFormat="1" ht="15" customHeight="1">
      <c r="B57" s="1140"/>
      <c r="C57" s="261">
        <v>50</v>
      </c>
      <c r="D57" s="211"/>
      <c r="E57" s="187"/>
      <c r="F57" s="784" t="str">
        <f>IF(U34="","",U34&amp;"×"&amp;X34)</f>
        <v>1550×2</v>
      </c>
      <c r="G57" s="784"/>
      <c r="H57" s="784"/>
      <c r="I57" s="187"/>
      <c r="J57" s="784" t="str">
        <f>IF(U34="","",U34&amp;" × "&amp;X34)</f>
        <v>1550 × 2</v>
      </c>
      <c r="K57" s="784"/>
      <c r="L57" s="784"/>
      <c r="M57" s="187"/>
      <c r="N57" s="235"/>
      <c r="O57" s="227"/>
      <c r="P57" s="227"/>
      <c r="Q57" s="227"/>
      <c r="R57" s="227"/>
      <c r="S57" s="227"/>
      <c r="T57" s="140"/>
      <c r="U57" s="227"/>
      <c r="V57" s="227"/>
      <c r="W57" s="227"/>
      <c r="X57" s="234"/>
      <c r="Y57" s="213" t="s">
        <v>242</v>
      </c>
      <c r="Z57" s="187"/>
      <c r="AA57" s="187"/>
      <c r="AB57" s="187"/>
      <c r="AC57" s="187"/>
      <c r="AD57" s="187"/>
      <c r="AE57" s="196"/>
    </row>
    <row r="58" spans="2:31" s="253" customFormat="1" ht="15" customHeight="1">
      <c r="B58" s="1140"/>
      <c r="C58" s="261">
        <v>51</v>
      </c>
      <c r="D58" s="187"/>
      <c r="E58" s="187"/>
      <c r="F58" s="141">
        <f>IF(AA34="","",((P41*(U34-AB31))/(U34*X34))+(((X31+T41)*AD31)/(U34*X34)))</f>
        <v>61.20967741935484</v>
      </c>
      <c r="G58" s="187"/>
      <c r="H58" s="221" t="str">
        <f>IF(F58="","",INT(F58*9.80665)/1000&amp;"［KN］")</f>
        <v>0.6［KN］</v>
      </c>
      <c r="I58" s="221"/>
      <c r="J58" s="187"/>
      <c r="K58" s="187"/>
      <c r="L58" s="187"/>
      <c r="M58" s="187"/>
      <c r="N58" s="239"/>
      <c r="O58" s="240"/>
      <c r="P58" s="240"/>
      <c r="Q58" s="241"/>
      <c r="R58" s="241"/>
      <c r="S58" s="241"/>
      <c r="T58" s="241"/>
      <c r="U58" s="241"/>
      <c r="V58" s="227"/>
      <c r="W58" s="227"/>
      <c r="X58" s="238"/>
      <c r="Y58" s="187"/>
      <c r="Z58" s="222" t="str">
        <f>IF(Q52="","","τ:")</f>
        <v>τ:</v>
      </c>
      <c r="AA58" s="867">
        <f>IF(Q52="","",Q52)</f>
        <v>235.55266586719623</v>
      </c>
      <c r="AB58" s="867"/>
      <c r="AC58" s="223" t="str">
        <f>IF(AD43="","","fs:")</f>
        <v>fs:</v>
      </c>
      <c r="AD58" s="868">
        <f>IF(AD43="","",AD43)</f>
        <v>1350</v>
      </c>
      <c r="AE58" s="869"/>
    </row>
    <row r="59" spans="2:31" s="253" customFormat="1" ht="15" customHeight="1">
      <c r="B59" s="1140"/>
      <c r="C59" s="261">
        <v>52</v>
      </c>
      <c r="D59" s="227"/>
      <c r="E59" s="227"/>
      <c r="F59" s="230"/>
      <c r="G59" s="231"/>
      <c r="H59" s="815"/>
      <c r="I59" s="815"/>
      <c r="J59" s="227"/>
      <c r="K59" s="227"/>
      <c r="L59" s="231"/>
      <c r="M59" s="231"/>
      <c r="N59" s="242"/>
      <c r="O59" s="243"/>
      <c r="P59" s="243"/>
      <c r="Q59" s="230"/>
      <c r="R59" s="230"/>
      <c r="S59" s="230"/>
      <c r="T59" s="230"/>
      <c r="U59" s="230"/>
      <c r="V59" s="227"/>
      <c r="W59" s="227"/>
      <c r="X59" s="238"/>
      <c r="Y59" s="187"/>
      <c r="Z59" s="188"/>
      <c r="AA59" s="176"/>
      <c r="AB59" s="189"/>
      <c r="AC59" s="204" t="str">
        <f>IF(Z41="","","安全率 Ｓfτ（fs/τ)=")</f>
        <v>安全率 Ｓfτ（fs/τ)=</v>
      </c>
      <c r="AD59" s="865">
        <f>IF(Z41="","",INT(1000*AD43/AA58)/1000)</f>
        <v>5.7309999999999999</v>
      </c>
      <c r="AE59" s="866"/>
    </row>
    <row r="60" spans="2:31" s="253" customFormat="1" ht="15" customHeight="1">
      <c r="B60" s="1140"/>
      <c r="C60" s="261">
        <v>53</v>
      </c>
      <c r="D60" s="187"/>
      <c r="E60" s="220" t="str">
        <f>IF(F58="","",IF(F51&gt;F58,"　Ｒb1＞Ｒb2 より Ｒb=Ｒb1 とする。","　Ｒb1＜Ｒb2 より Ｒb=Ｒb2 とする。"))</f>
        <v>　Ｒb1＜Ｒb2 より Ｒb=Ｒb2 とする。</v>
      </c>
      <c r="F60" s="187"/>
      <c r="G60" s="187"/>
      <c r="H60" s="224"/>
      <c r="I60" s="224"/>
      <c r="J60" s="187"/>
      <c r="K60" s="187"/>
      <c r="L60" s="114"/>
      <c r="M60" s="187"/>
      <c r="N60" s="235"/>
      <c r="O60" s="227"/>
      <c r="P60" s="227"/>
      <c r="Q60" s="244"/>
      <c r="R60" s="244"/>
      <c r="S60" s="244"/>
      <c r="T60" s="245"/>
      <c r="U60" s="244"/>
      <c r="V60" s="227"/>
      <c r="W60" s="227"/>
      <c r="X60" s="238"/>
      <c r="Y60" s="187"/>
      <c r="Z60" s="220" t="str">
        <f>IF(Z39="","",IF(AD58&gt;AA58,"τ≦fs で 合格","τ＞fs で 不合格"))</f>
        <v>τ≦fs で 合格</v>
      </c>
      <c r="AA60" s="187"/>
      <c r="AB60" s="224"/>
      <c r="AC60" s="224"/>
      <c r="AD60" s="187"/>
      <c r="AE60" s="196"/>
    </row>
    <row r="61" spans="2:31" s="253" customFormat="1" ht="15" customHeight="1">
      <c r="B61" s="1140"/>
      <c r="C61" s="261">
        <v>54</v>
      </c>
      <c r="D61" s="185"/>
      <c r="E61" s="473"/>
      <c r="F61" s="185"/>
      <c r="G61" s="185"/>
      <c r="H61" s="474"/>
      <c r="I61" s="474"/>
      <c r="J61" s="185"/>
      <c r="K61" s="185"/>
      <c r="L61" s="114"/>
      <c r="M61" s="185"/>
      <c r="N61" s="475"/>
      <c r="O61" s="229"/>
      <c r="P61" s="229"/>
      <c r="Q61" s="476"/>
      <c r="R61" s="476"/>
      <c r="S61" s="476"/>
      <c r="T61" s="477"/>
      <c r="U61" s="476"/>
      <c r="V61" s="229"/>
      <c r="W61" s="229"/>
      <c r="X61" s="478"/>
      <c r="Y61" s="185"/>
      <c r="Z61" s="473"/>
      <c r="AA61" s="185"/>
      <c r="AB61" s="474"/>
      <c r="AC61" s="474"/>
      <c r="AD61" s="185"/>
      <c r="AE61" s="479"/>
    </row>
    <row r="62" spans="2:31" s="253" customFormat="1" ht="15" customHeight="1">
      <c r="B62" s="1140"/>
      <c r="C62" s="261">
        <v>55</v>
      </c>
      <c r="D62" s="480"/>
      <c r="E62" s="481"/>
      <c r="F62" s="481"/>
      <c r="G62" s="481"/>
      <c r="H62" s="481"/>
      <c r="I62" s="481"/>
      <c r="J62" s="481"/>
      <c r="K62" s="481"/>
      <c r="L62" s="481"/>
      <c r="M62" s="481"/>
      <c r="N62" s="481"/>
      <c r="O62" s="481"/>
      <c r="P62" s="481"/>
      <c r="Q62" s="481"/>
      <c r="R62" s="481"/>
      <c r="S62" s="481"/>
      <c r="T62" s="482"/>
      <c r="U62" s="481"/>
      <c r="V62" s="481"/>
      <c r="W62" s="481"/>
      <c r="X62" s="481"/>
      <c r="Y62" s="481"/>
      <c r="Z62" s="481"/>
      <c r="AA62" s="481"/>
      <c r="AB62" s="481"/>
      <c r="AC62" s="99" t="s">
        <v>108</v>
      </c>
      <c r="AD62" s="481"/>
      <c r="AE62" s="483"/>
    </row>
    <row r="63" spans="2:31" s="253" customFormat="1" ht="4.5" customHeight="1">
      <c r="B63" s="1140"/>
      <c r="T63" s="291"/>
    </row>
    <row r="64" spans="2:31" s="253" customFormat="1" ht="4.5" customHeight="1">
      <c r="B64" s="1140" t="s">
        <v>252</v>
      </c>
      <c r="C64" s="113"/>
      <c r="D64" s="251"/>
      <c r="E64" s="251"/>
      <c r="F64" s="251"/>
      <c r="G64" s="251"/>
      <c r="H64" s="251"/>
      <c r="I64" s="250"/>
      <c r="J64" s="254"/>
      <c r="K64" s="255"/>
      <c r="L64" s="250"/>
      <c r="M64" s="250"/>
      <c r="N64" s="250"/>
      <c r="O64" s="250"/>
      <c r="P64" s="250"/>
      <c r="Q64" s="250"/>
      <c r="R64" s="250"/>
      <c r="S64" s="250"/>
      <c r="T64" s="252"/>
      <c r="U64" s="250"/>
      <c r="V64" s="256"/>
      <c r="W64" s="250"/>
      <c r="X64" s="250"/>
      <c r="Y64" s="250"/>
      <c r="Z64" s="257"/>
      <c r="AA64" s="257"/>
      <c r="AB64" s="250"/>
      <c r="AC64" s="250"/>
      <c r="AD64" s="257"/>
      <c r="AE64" s="250"/>
    </row>
    <row r="65" spans="2:33" s="253" customFormat="1" ht="18" customHeight="1">
      <c r="B65" s="1140"/>
      <c r="C65" s="258">
        <v>1</v>
      </c>
      <c r="D65" s="1030" t="s">
        <v>342</v>
      </c>
      <c r="E65" s="1031"/>
      <c r="F65" s="1031"/>
      <c r="G65" s="1031"/>
      <c r="H65" s="1031"/>
      <c r="I65" s="1032"/>
      <c r="J65" s="1036" t="s">
        <v>101</v>
      </c>
      <c r="K65" s="1037"/>
      <c r="L65" s="1037"/>
      <c r="M65" s="1037"/>
      <c r="N65" s="1037"/>
      <c r="O65" s="1037"/>
      <c r="P65" s="1038"/>
      <c r="Q65" s="1042" t="s">
        <v>94</v>
      </c>
      <c r="R65" s="1043"/>
      <c r="S65" s="1043"/>
      <c r="T65" s="1044"/>
      <c r="U65" s="1045"/>
      <c r="V65" s="1046"/>
      <c r="W65" s="1046"/>
      <c r="X65" s="1046"/>
      <c r="Y65" s="1046"/>
      <c r="Z65" s="1046"/>
      <c r="AA65" s="1046"/>
      <c r="AB65" s="1047"/>
      <c r="AC65" s="1134" t="s">
        <v>98</v>
      </c>
      <c r="AD65" s="1135"/>
      <c r="AE65" s="1136"/>
      <c r="AG65" s="259"/>
    </row>
    <row r="66" spans="2:33" s="253" customFormat="1" ht="15" customHeight="1" thickBot="1">
      <c r="B66" s="1140"/>
      <c r="C66" s="260">
        <v>2</v>
      </c>
      <c r="D66" s="1033"/>
      <c r="E66" s="1034"/>
      <c r="F66" s="1034"/>
      <c r="G66" s="1034"/>
      <c r="H66" s="1034"/>
      <c r="I66" s="1035"/>
      <c r="J66" s="1039"/>
      <c r="K66" s="1040"/>
      <c r="L66" s="1040"/>
      <c r="M66" s="1040"/>
      <c r="N66" s="1040"/>
      <c r="O66" s="1040"/>
      <c r="P66" s="1041"/>
      <c r="Q66" s="1048" t="s">
        <v>95</v>
      </c>
      <c r="R66" s="1049"/>
      <c r="S66" s="1049"/>
      <c r="T66" s="1050"/>
      <c r="U66" s="1051"/>
      <c r="V66" s="1051"/>
      <c r="W66" s="1051"/>
      <c r="X66" s="1051"/>
      <c r="Y66" s="1052" t="s">
        <v>244</v>
      </c>
      <c r="Z66" s="1052"/>
      <c r="AA66" s="1053" t="s">
        <v>247</v>
      </c>
      <c r="AB66" s="1053"/>
      <c r="AC66" s="1137"/>
      <c r="AD66" s="1138"/>
      <c r="AE66" s="1139"/>
    </row>
    <row r="67" spans="2:33" s="253" customFormat="1" ht="15" customHeight="1">
      <c r="B67" s="1140"/>
      <c r="C67" s="261">
        <v>3</v>
      </c>
      <c r="D67" s="328" t="s">
        <v>253</v>
      </c>
      <c r="E67" s="325"/>
      <c r="F67" s="325"/>
      <c r="G67" s="325"/>
      <c r="H67" s="325"/>
      <c r="I67" s="325"/>
      <c r="J67" s="325"/>
      <c r="K67" s="325"/>
      <c r="L67" s="381"/>
      <c r="M67" s="325"/>
      <c r="N67" s="325"/>
      <c r="O67" s="325"/>
      <c r="P67" s="325"/>
      <c r="Q67" s="325"/>
      <c r="R67" s="325"/>
      <c r="S67" s="325"/>
      <c r="T67" s="326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7"/>
    </row>
    <row r="68" spans="2:33" s="253" customFormat="1" ht="15" customHeight="1">
      <c r="B68" s="1140"/>
      <c r="C68" s="261">
        <v>4</v>
      </c>
      <c r="D68" s="333" t="s">
        <v>254</v>
      </c>
      <c r="E68" s="251"/>
      <c r="F68" s="251"/>
      <c r="G68" s="251"/>
      <c r="H68" s="251"/>
      <c r="I68" s="251"/>
      <c r="J68" s="251"/>
      <c r="K68" s="251"/>
      <c r="L68" s="382"/>
      <c r="M68" s="330"/>
      <c r="N68" s="330"/>
      <c r="O68" s="330"/>
      <c r="P68" s="330"/>
      <c r="Q68" s="330"/>
      <c r="R68" s="330"/>
      <c r="S68" s="330"/>
      <c r="T68" s="331"/>
      <c r="U68" s="330"/>
      <c r="V68" s="330"/>
      <c r="W68" s="330"/>
      <c r="X68" s="330"/>
      <c r="Y68" s="330"/>
      <c r="Z68" s="330"/>
      <c r="AA68" s="330"/>
      <c r="AB68" s="330"/>
      <c r="AC68" s="330"/>
      <c r="AD68" s="330"/>
      <c r="AE68" s="332"/>
    </row>
    <row r="69" spans="2:33" s="253" customFormat="1" ht="15" customHeight="1">
      <c r="B69" s="1140"/>
      <c r="C69" s="261">
        <v>5</v>
      </c>
      <c r="D69" s="331" t="s">
        <v>255</v>
      </c>
      <c r="E69" s="330"/>
      <c r="F69" s="330"/>
      <c r="G69" s="330"/>
      <c r="H69" s="330"/>
      <c r="I69" s="330"/>
      <c r="J69" s="330"/>
      <c r="K69" s="330"/>
      <c r="L69" s="383"/>
      <c r="M69" s="330"/>
      <c r="N69" s="330"/>
      <c r="O69" s="330"/>
      <c r="P69" s="330"/>
      <c r="Q69" s="330"/>
      <c r="R69" s="330"/>
      <c r="S69" s="330"/>
      <c r="T69" s="331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2"/>
    </row>
    <row r="70" spans="2:33" s="253" customFormat="1" ht="15" customHeight="1">
      <c r="B70" s="1140"/>
      <c r="C70" s="261">
        <v>6</v>
      </c>
      <c r="D70" s="333" t="s">
        <v>256</v>
      </c>
      <c r="E70" s="330"/>
      <c r="F70" s="330"/>
      <c r="G70" s="330"/>
      <c r="H70" s="330"/>
      <c r="I70" s="330"/>
      <c r="J70" s="330"/>
      <c r="K70" s="330"/>
      <c r="L70" s="383"/>
      <c r="M70" s="330"/>
      <c r="N70" s="330"/>
      <c r="O70" s="330"/>
      <c r="P70" s="330"/>
      <c r="Q70" s="330"/>
      <c r="R70" s="330"/>
      <c r="S70" s="330"/>
      <c r="T70" s="331"/>
      <c r="U70" s="330"/>
      <c r="V70" s="330"/>
      <c r="W70" s="330"/>
      <c r="X70" s="330"/>
      <c r="Y70" s="330"/>
      <c r="Z70" s="330"/>
      <c r="AA70" s="330"/>
      <c r="AB70" s="330"/>
      <c r="AC70" s="330"/>
      <c r="AD70" s="330"/>
      <c r="AE70" s="332"/>
    </row>
    <row r="71" spans="2:33" s="253" customFormat="1" ht="15" customHeight="1">
      <c r="B71" s="1140"/>
      <c r="C71" s="261">
        <v>7</v>
      </c>
      <c r="D71" s="340" t="s">
        <v>343</v>
      </c>
      <c r="E71" s="330"/>
      <c r="F71" s="330"/>
      <c r="G71" s="330"/>
      <c r="H71" s="330"/>
      <c r="I71" s="330"/>
      <c r="J71" s="330"/>
      <c r="K71" s="330"/>
      <c r="L71" s="383"/>
      <c r="M71" s="330"/>
      <c r="N71" s="330"/>
      <c r="O71" s="330"/>
      <c r="P71" s="330"/>
      <c r="Q71" s="330"/>
      <c r="R71" s="330"/>
      <c r="S71" s="330"/>
      <c r="T71" s="331"/>
      <c r="U71" s="330"/>
      <c r="V71" s="330"/>
      <c r="W71" s="330"/>
      <c r="X71" s="330"/>
      <c r="Y71" s="330"/>
      <c r="Z71" s="330"/>
      <c r="AA71" s="330"/>
      <c r="AB71" s="330"/>
      <c r="AC71" s="330"/>
      <c r="AD71" s="330"/>
      <c r="AE71" s="332"/>
    </row>
    <row r="72" spans="2:33" s="253" customFormat="1" ht="15" customHeight="1">
      <c r="B72" s="1140"/>
      <c r="C72" s="261">
        <v>8</v>
      </c>
      <c r="D72" s="334"/>
      <c r="E72" s="330"/>
      <c r="F72" s="330"/>
      <c r="G72" s="330"/>
      <c r="H72" s="330"/>
      <c r="I72" s="330"/>
      <c r="J72" s="330"/>
      <c r="K72" s="330"/>
      <c r="L72" s="383"/>
      <c r="M72" s="330"/>
      <c r="N72" s="330"/>
      <c r="O72" s="330"/>
      <c r="P72" s="330"/>
      <c r="Q72" s="330"/>
      <c r="R72" s="330"/>
      <c r="S72" s="330"/>
      <c r="T72" s="331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2"/>
    </row>
    <row r="73" spans="2:33" s="253" customFormat="1" ht="15" customHeight="1">
      <c r="B73" s="1140"/>
      <c r="C73" s="261">
        <v>9</v>
      </c>
      <c r="D73" s="334"/>
      <c r="E73" s="330"/>
      <c r="F73" s="330"/>
      <c r="G73" s="330"/>
      <c r="H73" s="330"/>
      <c r="I73" s="330"/>
      <c r="J73" s="330"/>
      <c r="K73" s="330"/>
      <c r="L73" s="383"/>
      <c r="M73" s="330"/>
      <c r="N73" s="330"/>
      <c r="O73" s="330"/>
      <c r="P73" s="330"/>
      <c r="Q73" s="330"/>
      <c r="R73" s="330"/>
      <c r="S73" s="330"/>
      <c r="T73" s="331"/>
      <c r="U73" s="330"/>
      <c r="V73" s="330"/>
      <c r="W73" s="330"/>
      <c r="X73" s="330"/>
      <c r="Y73" s="330"/>
      <c r="Z73" s="330"/>
      <c r="AA73" s="330"/>
      <c r="AB73" s="330"/>
      <c r="AC73" s="330"/>
      <c r="AD73" s="330"/>
      <c r="AE73" s="332"/>
    </row>
    <row r="74" spans="2:33" s="253" customFormat="1" ht="15" customHeight="1">
      <c r="B74" s="1140"/>
      <c r="C74" s="261">
        <v>10</v>
      </c>
      <c r="D74" s="334"/>
      <c r="E74" s="330"/>
      <c r="F74" s="330"/>
      <c r="G74" s="330"/>
      <c r="H74" s="330"/>
      <c r="I74" s="330"/>
      <c r="J74" s="330"/>
      <c r="K74" s="330"/>
      <c r="L74" s="383"/>
      <c r="M74" s="330"/>
      <c r="N74" s="330"/>
      <c r="O74" s="330"/>
      <c r="P74" s="330"/>
      <c r="Q74" s="330"/>
      <c r="R74" s="330"/>
      <c r="S74" s="330"/>
      <c r="T74" s="331"/>
      <c r="U74" s="330"/>
      <c r="V74" s="330"/>
      <c r="W74" s="330"/>
      <c r="X74" s="330"/>
      <c r="Y74" s="330"/>
      <c r="Z74" s="330"/>
      <c r="AA74" s="330"/>
      <c r="AB74" s="330"/>
      <c r="AC74" s="330"/>
      <c r="AD74" s="330"/>
      <c r="AE74" s="332"/>
    </row>
    <row r="75" spans="2:33" s="253" customFormat="1" ht="15" customHeight="1">
      <c r="B75" s="1140"/>
      <c r="C75" s="261">
        <v>11</v>
      </c>
      <c r="D75" s="334"/>
      <c r="E75" s="330"/>
      <c r="F75" s="330"/>
      <c r="G75" s="338"/>
      <c r="H75" s="338"/>
      <c r="I75" s="338"/>
      <c r="J75" s="330"/>
      <c r="K75" s="330"/>
      <c r="L75" s="383"/>
      <c r="M75" s="330"/>
      <c r="N75" s="330"/>
      <c r="O75" s="330"/>
      <c r="P75" s="330"/>
      <c r="Q75" s="330"/>
      <c r="R75" s="330"/>
      <c r="S75" s="330"/>
      <c r="T75" s="331"/>
      <c r="U75" s="330"/>
      <c r="V75" s="330"/>
      <c r="W75" s="330"/>
      <c r="X75" s="330"/>
      <c r="Y75" s="330"/>
      <c r="Z75" s="330"/>
      <c r="AA75" s="330"/>
      <c r="AB75" s="330"/>
      <c r="AC75" s="330"/>
      <c r="AD75" s="330"/>
      <c r="AE75" s="332"/>
    </row>
    <row r="76" spans="2:33" s="253" customFormat="1" ht="15" customHeight="1">
      <c r="B76" s="1140"/>
      <c r="C76" s="261">
        <v>12</v>
      </c>
      <c r="D76" s="343"/>
      <c r="E76" s="340"/>
      <c r="F76" s="330"/>
      <c r="G76" s="338"/>
      <c r="H76" s="338"/>
      <c r="I76" s="338"/>
      <c r="J76" s="330"/>
      <c r="K76" s="330"/>
      <c r="L76" s="383"/>
      <c r="M76" s="330"/>
      <c r="N76" s="330"/>
      <c r="O76" s="330"/>
      <c r="P76" s="330"/>
      <c r="Q76" s="330"/>
      <c r="R76" s="330"/>
      <c r="S76" s="330"/>
      <c r="T76" s="331"/>
      <c r="U76" s="330"/>
      <c r="V76" s="330"/>
      <c r="W76" s="330"/>
      <c r="X76" s="330"/>
      <c r="Y76" s="330"/>
      <c r="Z76" s="330"/>
      <c r="AA76" s="330"/>
      <c r="AB76" s="330"/>
      <c r="AC76" s="330"/>
      <c r="AD76" s="330"/>
      <c r="AE76" s="332"/>
    </row>
    <row r="77" spans="2:33" s="253" customFormat="1" ht="15" customHeight="1">
      <c r="B77" s="1140"/>
      <c r="C77" s="261">
        <v>13</v>
      </c>
      <c r="D77" s="270"/>
      <c r="E77" s="266"/>
      <c r="F77" s="266"/>
      <c r="G77" s="271"/>
      <c r="H77" s="271"/>
      <c r="I77" s="271"/>
      <c r="J77" s="266"/>
      <c r="K77" s="266"/>
      <c r="L77" s="383"/>
      <c r="M77" s="330"/>
      <c r="N77" s="330"/>
      <c r="O77" s="330"/>
      <c r="P77" s="330"/>
      <c r="Q77" s="330"/>
      <c r="R77" s="330"/>
      <c r="S77" s="330"/>
      <c r="T77" s="331"/>
      <c r="U77" s="330"/>
      <c r="V77" s="330"/>
      <c r="W77" s="330"/>
      <c r="X77" s="330"/>
      <c r="Y77" s="330"/>
      <c r="Z77" s="330"/>
      <c r="AA77" s="330"/>
      <c r="AB77" s="330"/>
      <c r="AC77" s="330"/>
      <c r="AD77" s="330"/>
      <c r="AE77" s="332"/>
    </row>
    <row r="78" spans="2:33" s="253" customFormat="1" ht="15" customHeight="1">
      <c r="B78" s="1140"/>
      <c r="C78" s="261">
        <v>14</v>
      </c>
      <c r="D78" s="334"/>
      <c r="E78" s="330"/>
      <c r="F78" s="330"/>
      <c r="G78" s="330"/>
      <c r="H78" s="338"/>
      <c r="I78" s="338"/>
      <c r="J78" s="330"/>
      <c r="K78" s="330"/>
      <c r="L78" s="383"/>
      <c r="M78" s="330"/>
      <c r="N78" s="330"/>
      <c r="O78" s="330"/>
      <c r="P78" s="330"/>
      <c r="Q78" s="330"/>
      <c r="R78" s="330"/>
      <c r="S78" s="330"/>
      <c r="T78" s="331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2"/>
    </row>
    <row r="79" spans="2:33" s="253" customFormat="1" ht="15" customHeight="1">
      <c r="B79" s="1140"/>
      <c r="C79" s="261">
        <v>15</v>
      </c>
      <c r="D79" s="334"/>
      <c r="E79" s="330"/>
      <c r="F79" s="330"/>
      <c r="G79" s="330"/>
      <c r="H79" s="338"/>
      <c r="I79" s="338"/>
      <c r="J79" s="330"/>
      <c r="K79" s="330"/>
      <c r="L79" s="383"/>
      <c r="M79" s="330"/>
      <c r="N79" s="330"/>
      <c r="O79" s="330"/>
      <c r="P79" s="330"/>
      <c r="Q79" s="330"/>
      <c r="R79" s="330"/>
      <c r="S79" s="330"/>
      <c r="T79" s="331"/>
      <c r="U79" s="330"/>
      <c r="V79" s="330"/>
      <c r="W79" s="330"/>
      <c r="X79" s="330"/>
      <c r="Y79" s="330"/>
      <c r="Z79" s="330"/>
      <c r="AA79" s="330"/>
      <c r="AB79" s="330"/>
      <c r="AC79" s="330"/>
      <c r="AD79" s="330"/>
      <c r="AE79" s="332"/>
    </row>
    <row r="80" spans="2:33" s="253" customFormat="1" ht="15" customHeight="1">
      <c r="B80" s="1140"/>
      <c r="C80" s="261">
        <v>16</v>
      </c>
      <c r="D80" s="334"/>
      <c r="E80" s="330"/>
      <c r="F80" s="330"/>
      <c r="G80" s="330"/>
      <c r="H80" s="338"/>
      <c r="I80" s="338"/>
      <c r="J80" s="330"/>
      <c r="K80" s="330"/>
      <c r="L80" s="383"/>
      <c r="M80" s="330"/>
      <c r="N80" s="330"/>
      <c r="O80" s="330"/>
      <c r="P80" s="330"/>
      <c r="Q80" s="330"/>
      <c r="R80" s="330"/>
      <c r="S80" s="330"/>
      <c r="T80" s="331"/>
      <c r="U80" s="330"/>
      <c r="V80" s="1133"/>
      <c r="W80" s="1133"/>
      <c r="X80" s="1133"/>
      <c r="Y80" s="330"/>
      <c r="Z80" s="330"/>
      <c r="AA80" s="330"/>
      <c r="AB80" s="330"/>
      <c r="AC80" s="330"/>
      <c r="AD80" s="330"/>
      <c r="AE80" s="332"/>
    </row>
    <row r="81" spans="2:31" s="253" customFormat="1" ht="15" customHeight="1">
      <c r="B81" s="1140"/>
      <c r="C81" s="261">
        <v>17</v>
      </c>
      <c r="D81" s="343"/>
      <c r="E81" s="340"/>
      <c r="F81" s="330"/>
      <c r="G81" s="330"/>
      <c r="H81" s="330"/>
      <c r="I81" s="330"/>
      <c r="J81" s="330"/>
      <c r="K81" s="330"/>
      <c r="L81" s="383"/>
      <c r="M81" s="330"/>
      <c r="N81" s="330"/>
      <c r="O81" s="330"/>
      <c r="P81" s="330"/>
      <c r="Q81" s="330"/>
      <c r="R81" s="330"/>
      <c r="S81" s="330"/>
      <c r="T81" s="331"/>
      <c r="U81" s="330"/>
      <c r="V81" s="330"/>
      <c r="W81" s="330"/>
      <c r="X81" s="330"/>
      <c r="Y81" s="330"/>
      <c r="Z81" s="330"/>
      <c r="AA81" s="330"/>
      <c r="AB81" s="330"/>
      <c r="AC81" s="330"/>
      <c r="AD81" s="330"/>
      <c r="AE81" s="332"/>
    </row>
    <row r="82" spans="2:31" s="253" customFormat="1" ht="15" customHeight="1">
      <c r="B82" s="1140"/>
      <c r="C82" s="261">
        <v>18</v>
      </c>
      <c r="D82" s="292"/>
      <c r="E82" s="293"/>
      <c r="F82" s="266"/>
      <c r="G82" s="266"/>
      <c r="H82" s="266"/>
      <c r="I82" s="266"/>
      <c r="J82" s="266"/>
      <c r="K82" s="266"/>
      <c r="L82" s="383"/>
      <c r="M82" s="330"/>
      <c r="N82" s="330"/>
      <c r="O82" s="330"/>
      <c r="P82" s="330"/>
      <c r="Q82" s="330"/>
      <c r="R82" s="330"/>
      <c r="S82" s="330"/>
      <c r="T82" s="331"/>
      <c r="U82" s="330"/>
      <c r="V82" s="330"/>
      <c r="W82" s="330"/>
      <c r="X82" s="330"/>
      <c r="Y82" s="330"/>
      <c r="Z82" s="330"/>
      <c r="AA82" s="330"/>
      <c r="AB82" s="330"/>
      <c r="AC82" s="330"/>
      <c r="AD82" s="330"/>
      <c r="AE82" s="332"/>
    </row>
    <row r="83" spans="2:31" s="253" customFormat="1" ht="15" customHeight="1">
      <c r="B83" s="1140"/>
      <c r="C83" s="261">
        <v>19</v>
      </c>
      <c r="D83" s="384" t="s">
        <v>257</v>
      </c>
      <c r="E83" s="385" t="s">
        <v>258</v>
      </c>
      <c r="F83" s="330"/>
      <c r="G83" s="330"/>
      <c r="H83" s="330"/>
      <c r="I83" s="330"/>
      <c r="J83" s="330"/>
      <c r="K83" s="330"/>
      <c r="L83" s="383"/>
      <c r="M83" s="330"/>
      <c r="N83" s="330"/>
      <c r="O83" s="330"/>
      <c r="P83" s="330"/>
      <c r="Q83" s="330"/>
      <c r="R83" s="330"/>
      <c r="S83" s="330"/>
      <c r="T83" s="331"/>
      <c r="U83" s="330"/>
      <c r="V83" s="330"/>
      <c r="W83" s="330"/>
      <c r="X83" s="330"/>
      <c r="Y83" s="330"/>
      <c r="Z83" s="330"/>
      <c r="AA83" s="330"/>
      <c r="AB83" s="330"/>
      <c r="AC83" s="330"/>
      <c r="AD83" s="330"/>
      <c r="AE83" s="332"/>
    </row>
    <row r="84" spans="2:31" s="253" customFormat="1" ht="15" customHeight="1">
      <c r="B84" s="1140"/>
      <c r="C84" s="261">
        <v>20</v>
      </c>
      <c r="D84" s="384"/>
      <c r="E84" s="377" t="s">
        <v>259</v>
      </c>
      <c r="F84" s="330"/>
      <c r="G84" s="330"/>
      <c r="H84" s="330"/>
      <c r="I84" s="330"/>
      <c r="J84" s="330"/>
      <c r="K84" s="330"/>
      <c r="L84" s="383"/>
      <c r="M84" s="330"/>
      <c r="N84" s="330"/>
      <c r="O84" s="330"/>
      <c r="P84" s="330"/>
      <c r="Q84" s="330"/>
      <c r="R84" s="330"/>
      <c r="S84" s="330"/>
      <c r="T84" s="331"/>
      <c r="U84" s="330"/>
      <c r="V84" s="330"/>
      <c r="W84" s="330"/>
      <c r="X84" s="330"/>
      <c r="Y84" s="330"/>
      <c r="Z84" s="330"/>
      <c r="AA84" s="330"/>
      <c r="AB84" s="338"/>
      <c r="AC84" s="330"/>
      <c r="AD84" s="330"/>
      <c r="AE84" s="332"/>
    </row>
    <row r="85" spans="2:31" s="253" customFormat="1" ht="15" customHeight="1">
      <c r="B85" s="1140"/>
      <c r="C85" s="261">
        <v>21</v>
      </c>
      <c r="D85" s="384" t="s">
        <v>260</v>
      </c>
      <c r="E85" s="385" t="s">
        <v>261</v>
      </c>
      <c r="F85" s="330"/>
      <c r="G85" s="330"/>
      <c r="H85" s="330"/>
      <c r="I85" s="330"/>
      <c r="J85" s="330"/>
      <c r="K85" s="330"/>
      <c r="L85" s="383"/>
      <c r="M85" s="330"/>
      <c r="N85" s="330"/>
      <c r="O85" s="330"/>
      <c r="P85" s="330"/>
      <c r="Q85" s="330"/>
      <c r="R85" s="330"/>
      <c r="S85" s="330"/>
      <c r="T85" s="331"/>
      <c r="U85" s="330"/>
      <c r="V85" s="330"/>
      <c r="W85" s="330"/>
      <c r="X85" s="330"/>
      <c r="Y85" s="330"/>
      <c r="Z85" s="330"/>
      <c r="AA85" s="330"/>
      <c r="AB85" s="330"/>
      <c r="AC85" s="330"/>
      <c r="AD85" s="330"/>
      <c r="AE85" s="332"/>
    </row>
    <row r="86" spans="2:31" s="253" customFormat="1" ht="15" customHeight="1">
      <c r="B86" s="1140"/>
      <c r="C86" s="261">
        <v>22</v>
      </c>
      <c r="D86" s="384"/>
      <c r="E86" s="385" t="s">
        <v>259</v>
      </c>
      <c r="F86" s="340"/>
      <c r="G86" s="330"/>
      <c r="H86" s="330"/>
      <c r="I86" s="330"/>
      <c r="J86" s="330"/>
      <c r="K86" s="330"/>
      <c r="L86" s="378"/>
      <c r="M86" s="336"/>
      <c r="N86" s="336"/>
      <c r="O86" s="336"/>
      <c r="P86" s="336"/>
      <c r="Q86" s="336"/>
      <c r="R86" s="336"/>
      <c r="S86" s="336"/>
      <c r="T86" s="341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42"/>
    </row>
    <row r="87" spans="2:31" s="253" customFormat="1" ht="15" customHeight="1">
      <c r="B87" s="1140"/>
      <c r="C87" s="261">
        <v>23</v>
      </c>
      <c r="D87" s="384" t="s">
        <v>262</v>
      </c>
      <c r="E87" s="385" t="s">
        <v>263</v>
      </c>
      <c r="F87" s="340"/>
      <c r="G87" s="330"/>
      <c r="H87" s="330"/>
      <c r="I87" s="330"/>
      <c r="J87" s="330"/>
      <c r="K87" s="330"/>
      <c r="L87" s="378"/>
      <c r="M87" s="336"/>
      <c r="N87" s="336"/>
      <c r="O87" s="336"/>
      <c r="P87" s="336"/>
      <c r="Q87" s="336"/>
      <c r="R87" s="336"/>
      <c r="S87" s="336"/>
      <c r="T87" s="341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42"/>
    </row>
    <row r="88" spans="2:31" s="253" customFormat="1" ht="15" customHeight="1">
      <c r="B88" s="1140"/>
      <c r="C88" s="261">
        <v>24</v>
      </c>
      <c r="D88" s="384" t="s">
        <v>264</v>
      </c>
      <c r="E88" s="385" t="s">
        <v>265</v>
      </c>
      <c r="F88" s="340"/>
      <c r="G88" s="330"/>
      <c r="H88" s="330"/>
      <c r="I88" s="330"/>
      <c r="J88" s="330"/>
      <c r="K88" s="330"/>
      <c r="L88" s="378"/>
      <c r="M88" s="336"/>
      <c r="N88" s="336"/>
      <c r="O88" s="336"/>
      <c r="P88" s="336"/>
      <c r="Q88" s="336"/>
      <c r="R88" s="336"/>
      <c r="S88" s="336"/>
      <c r="T88" s="341"/>
      <c r="U88" s="336"/>
      <c r="V88" s="336"/>
      <c r="W88" s="336"/>
      <c r="X88" s="336"/>
      <c r="Y88" s="336"/>
      <c r="Z88" s="336"/>
      <c r="AA88" s="336"/>
      <c r="AB88" s="336"/>
      <c r="AC88" s="336"/>
      <c r="AD88" s="336"/>
      <c r="AE88" s="342"/>
    </row>
    <row r="89" spans="2:31" s="253" customFormat="1" ht="15" customHeight="1">
      <c r="B89" s="1140"/>
      <c r="C89" s="261">
        <v>25</v>
      </c>
      <c r="D89" s="266"/>
      <c r="E89" s="276"/>
      <c r="F89" s="274"/>
      <c r="G89" s="266"/>
      <c r="H89" s="266"/>
      <c r="I89" s="266"/>
      <c r="J89" s="266"/>
      <c r="K89" s="266"/>
      <c r="L89" s="378"/>
      <c r="M89" s="336"/>
      <c r="N89" s="336"/>
      <c r="O89" s="336"/>
      <c r="P89" s="386"/>
      <c r="Q89" s="336"/>
      <c r="R89" s="336"/>
      <c r="S89" s="336"/>
      <c r="T89" s="341"/>
      <c r="U89" s="336"/>
      <c r="V89" s="336"/>
      <c r="W89" s="336"/>
      <c r="X89" s="336"/>
      <c r="Y89" s="336"/>
      <c r="Z89" s="336"/>
      <c r="AA89" s="336"/>
      <c r="AB89" s="336"/>
      <c r="AC89" s="336"/>
      <c r="AD89" s="336"/>
      <c r="AE89" s="342"/>
    </row>
    <row r="90" spans="2:31" s="253" customFormat="1" ht="15" customHeight="1">
      <c r="B90" s="1140"/>
      <c r="C90" s="261">
        <v>26</v>
      </c>
      <c r="D90" s="330"/>
      <c r="E90" s="343"/>
      <c r="F90" s="340"/>
      <c r="G90" s="330"/>
      <c r="H90" s="330"/>
      <c r="I90" s="330"/>
      <c r="J90" s="330"/>
      <c r="K90" s="330"/>
      <c r="L90" s="1160" t="s">
        <v>59</v>
      </c>
      <c r="M90" s="1161"/>
      <c r="N90" s="1161"/>
      <c r="O90" s="1161"/>
      <c r="P90" s="1161"/>
      <c r="Q90" s="1161"/>
      <c r="R90" s="1161"/>
      <c r="S90" s="1161"/>
      <c r="T90" s="1161"/>
      <c r="U90" s="1161"/>
      <c r="V90" s="1344" t="s">
        <v>266</v>
      </c>
      <c r="W90" s="1161"/>
      <c r="X90" s="1060" t="s">
        <v>267</v>
      </c>
      <c r="Y90" s="1061"/>
      <c r="Z90" s="1061"/>
      <c r="AA90" s="1062" t="s">
        <v>268</v>
      </c>
      <c r="AB90" s="1062"/>
      <c r="AC90" s="1062"/>
      <c r="AD90" s="1062"/>
      <c r="AE90" s="1063"/>
    </row>
    <row r="91" spans="2:31" s="253" customFormat="1" ht="15" customHeight="1">
      <c r="B91" s="1140"/>
      <c r="C91" s="261">
        <v>27</v>
      </c>
      <c r="D91" s="330"/>
      <c r="E91" s="343"/>
      <c r="F91" s="340"/>
      <c r="G91" s="330"/>
      <c r="H91" s="330"/>
      <c r="I91" s="330"/>
      <c r="J91" s="330"/>
      <c r="K91" s="330"/>
      <c r="L91" s="1162"/>
      <c r="M91" s="1163"/>
      <c r="N91" s="1163"/>
      <c r="O91" s="1163"/>
      <c r="P91" s="1163"/>
      <c r="Q91" s="1163"/>
      <c r="R91" s="1163"/>
      <c r="S91" s="1163"/>
      <c r="T91" s="1163"/>
      <c r="U91" s="1163"/>
      <c r="V91" s="1345"/>
      <c r="W91" s="1163"/>
      <c r="X91" s="1064" t="s">
        <v>269</v>
      </c>
      <c r="Y91" s="1065"/>
      <c r="Z91" s="1065"/>
      <c r="AA91" s="1071" t="s">
        <v>270</v>
      </c>
      <c r="AB91" s="1072"/>
      <c r="AC91" s="1072"/>
      <c r="AD91" s="1072"/>
      <c r="AE91" s="1073"/>
    </row>
    <row r="92" spans="2:31" s="253" customFormat="1" ht="15" customHeight="1">
      <c r="B92" s="1140"/>
      <c r="C92" s="261">
        <v>28</v>
      </c>
      <c r="D92" s="266"/>
      <c r="E92" s="276"/>
      <c r="F92" s="274"/>
      <c r="G92" s="266"/>
      <c r="H92" s="266"/>
      <c r="I92" s="266"/>
      <c r="J92" s="266"/>
      <c r="K92" s="266"/>
      <c r="L92" s="1332" t="s">
        <v>271</v>
      </c>
      <c r="M92" s="1333"/>
      <c r="N92" s="1143" t="s">
        <v>272</v>
      </c>
      <c r="O92" s="1142"/>
      <c r="P92" s="1142"/>
      <c r="Q92" s="1142"/>
      <c r="R92" s="1144" t="s">
        <v>273</v>
      </c>
      <c r="S92" s="1341"/>
      <c r="T92" s="1341"/>
      <c r="U92" s="1342"/>
      <c r="V92" s="1144" t="s">
        <v>274</v>
      </c>
      <c r="W92" s="1343"/>
      <c r="X92" s="1066" t="s">
        <v>275</v>
      </c>
      <c r="Y92" s="1067"/>
      <c r="Z92" s="1067"/>
      <c r="AA92" s="1068" t="s">
        <v>276</v>
      </c>
      <c r="AB92" s="1069"/>
      <c r="AC92" s="1069"/>
      <c r="AD92" s="1069"/>
      <c r="AE92" s="1070"/>
    </row>
    <row r="93" spans="2:31" s="253" customFormat="1" ht="15" customHeight="1">
      <c r="B93" s="1140"/>
      <c r="C93" s="261">
        <v>29</v>
      </c>
      <c r="D93" s="387" t="s">
        <v>277</v>
      </c>
      <c r="E93" s="385" t="s">
        <v>278</v>
      </c>
      <c r="F93" s="331"/>
      <c r="G93" s="330"/>
      <c r="H93" s="330"/>
      <c r="I93" s="330"/>
      <c r="J93" s="330"/>
      <c r="K93" s="330"/>
      <c r="L93" s="1334">
        <f>IF(N31="","",N31)</f>
        <v>700</v>
      </c>
      <c r="M93" s="1335"/>
      <c r="N93" s="1336">
        <f>IF(R31="","",R31)</f>
        <v>200</v>
      </c>
      <c r="O93" s="1337"/>
      <c r="P93" s="1337"/>
      <c r="Q93" s="1338"/>
      <c r="R93" s="1339">
        <f>IF(V31="","",V31)</f>
        <v>1600</v>
      </c>
      <c r="S93" s="1340"/>
      <c r="T93" s="1340"/>
      <c r="U93" s="1335"/>
      <c r="V93" s="388">
        <f>IF(X31="","",X31)</f>
        <v>150</v>
      </c>
      <c r="W93" s="389" t="str">
        <f>IF(V93="","","[Kg]")</f>
        <v>[Kg]</v>
      </c>
      <c r="X93" s="1058" t="s">
        <v>279</v>
      </c>
      <c r="Y93" s="1059"/>
      <c r="Z93" s="1059"/>
      <c r="AA93" s="390" t="s">
        <v>280</v>
      </c>
      <c r="AB93" s="1074" t="s">
        <v>281</v>
      </c>
      <c r="AC93" s="1075"/>
      <c r="AD93" s="1054">
        <v>1.22</v>
      </c>
      <c r="AE93" s="1055"/>
    </row>
    <row r="94" spans="2:31" s="253" customFormat="1" ht="15" customHeight="1">
      <c r="B94" s="1140"/>
      <c r="C94" s="261">
        <v>30</v>
      </c>
      <c r="D94" s="391" t="s">
        <v>282</v>
      </c>
      <c r="E94" s="385" t="s">
        <v>283</v>
      </c>
      <c r="F94" s="333"/>
      <c r="G94" s="330"/>
      <c r="H94" s="330"/>
      <c r="I94" s="330"/>
      <c r="J94" s="330"/>
      <c r="K94" s="330"/>
      <c r="L94" s="392"/>
      <c r="M94" s="393"/>
      <c r="N94" s="394"/>
      <c r="O94" s="394"/>
      <c r="P94" s="394"/>
      <c r="Q94" s="394"/>
      <c r="R94" s="393"/>
      <c r="S94" s="393"/>
      <c r="T94" s="393"/>
      <c r="U94" s="393"/>
      <c r="V94" s="395"/>
      <c r="W94" s="396"/>
      <c r="X94" s="1058" t="s">
        <v>284</v>
      </c>
      <c r="Y94" s="1059"/>
      <c r="Z94" s="1059"/>
      <c r="AA94" s="390" t="s">
        <v>285</v>
      </c>
      <c r="AB94" s="1074" t="s">
        <v>286</v>
      </c>
      <c r="AC94" s="1075"/>
      <c r="AD94" s="1056">
        <v>0.89</v>
      </c>
      <c r="AE94" s="1057"/>
    </row>
    <row r="95" spans="2:31" s="253" customFormat="1" ht="15" customHeight="1">
      <c r="B95" s="1140"/>
      <c r="C95" s="261">
        <v>31</v>
      </c>
      <c r="D95" s="391" t="s">
        <v>287</v>
      </c>
      <c r="E95" s="385" t="s">
        <v>288</v>
      </c>
      <c r="F95" s="333"/>
      <c r="G95" s="330"/>
      <c r="H95" s="330"/>
      <c r="I95" s="330"/>
      <c r="J95" s="330"/>
      <c r="K95" s="330"/>
      <c r="L95" s="1321" t="s">
        <v>289</v>
      </c>
      <c r="M95" s="1322"/>
      <c r="N95" s="1322"/>
      <c r="O95" s="1322"/>
      <c r="P95" s="1322"/>
      <c r="Q95" s="1322"/>
      <c r="R95" s="1322"/>
      <c r="S95" s="1280" t="s">
        <v>290</v>
      </c>
      <c r="T95" s="1281"/>
      <c r="U95" s="1119">
        <v>1900</v>
      </c>
      <c r="V95" s="1119"/>
      <c r="W95" s="397" t="str">
        <f>IF(U95="","","[mm]")</f>
        <v>[mm]</v>
      </c>
      <c r="X95" s="1058" t="s">
        <v>291</v>
      </c>
      <c r="Y95" s="1059"/>
      <c r="Z95" s="1059"/>
      <c r="AA95" s="390" t="s">
        <v>292</v>
      </c>
      <c r="AB95" s="1074" t="s">
        <v>293</v>
      </c>
      <c r="AC95" s="1075"/>
      <c r="AD95" s="1082">
        <v>450</v>
      </c>
      <c r="AE95" s="1083"/>
    </row>
    <row r="96" spans="2:31" s="253" customFormat="1" ht="15" customHeight="1">
      <c r="B96" s="1140"/>
      <c r="C96" s="285">
        <v>32</v>
      </c>
      <c r="D96" s="398" t="s">
        <v>294</v>
      </c>
      <c r="E96" s="385" t="s">
        <v>295</v>
      </c>
      <c r="F96" s="340"/>
      <c r="G96" s="330"/>
      <c r="H96" s="330"/>
      <c r="I96" s="330"/>
      <c r="J96" s="330"/>
      <c r="K96" s="330"/>
      <c r="L96" s="1323" t="s">
        <v>296</v>
      </c>
      <c r="M96" s="1076"/>
      <c r="N96" s="1076"/>
      <c r="O96" s="1076"/>
      <c r="P96" s="1076"/>
      <c r="Q96" s="1076"/>
      <c r="R96" s="1076"/>
      <c r="S96" s="1196" t="s">
        <v>297</v>
      </c>
      <c r="T96" s="1282"/>
      <c r="U96" s="1113">
        <f>IF(U95="","",U95-AB31-(V31-U34)/2)</f>
        <v>1075</v>
      </c>
      <c r="V96" s="1113"/>
      <c r="W96" s="399" t="str">
        <f>IF(U96="","","[mm]")</f>
        <v>[mm]</v>
      </c>
      <c r="X96" s="1116" t="s">
        <v>298</v>
      </c>
      <c r="Y96" s="1117"/>
      <c r="Z96" s="1118"/>
      <c r="AA96" s="400" t="s">
        <v>299</v>
      </c>
      <c r="AB96" s="1074" t="s">
        <v>300</v>
      </c>
      <c r="AC96" s="1075"/>
      <c r="AD96" s="1054">
        <v>1400</v>
      </c>
      <c r="AE96" s="1055"/>
    </row>
    <row r="97" spans="2:31" s="253" customFormat="1" ht="15" customHeight="1">
      <c r="B97" s="1140"/>
      <c r="C97" s="261">
        <v>33</v>
      </c>
      <c r="D97" s="398" t="s">
        <v>301</v>
      </c>
      <c r="E97" s="385" t="s">
        <v>302</v>
      </c>
      <c r="F97" s="340"/>
      <c r="G97" s="330"/>
      <c r="H97" s="330"/>
      <c r="I97" s="330"/>
      <c r="J97" s="330"/>
      <c r="K97" s="330"/>
      <c r="L97" s="1324" t="s">
        <v>303</v>
      </c>
      <c r="M97" s="1325"/>
      <c r="N97" s="1325"/>
      <c r="O97" s="1325"/>
      <c r="P97" s="1325"/>
      <c r="Q97" s="1325"/>
      <c r="R97" s="1325"/>
      <c r="S97" s="1196" t="s">
        <v>304</v>
      </c>
      <c r="T97" s="1282"/>
      <c r="U97" s="1115">
        <v>4500</v>
      </c>
      <c r="V97" s="1115"/>
      <c r="W97" s="399" t="str">
        <f>IF(U97="","","[mm]")</f>
        <v>[mm]</v>
      </c>
      <c r="X97" s="1122" t="s">
        <v>305</v>
      </c>
      <c r="Y97" s="1123"/>
      <c r="Z97" s="1124"/>
      <c r="AA97" s="401" t="s">
        <v>306</v>
      </c>
      <c r="AB97" s="1120" t="s">
        <v>307</v>
      </c>
      <c r="AC97" s="1121"/>
      <c r="AD97" s="1056">
        <v>1400</v>
      </c>
      <c r="AE97" s="1057"/>
    </row>
    <row r="98" spans="2:31" s="253" customFormat="1" ht="15" customHeight="1">
      <c r="B98" s="1140"/>
      <c r="C98" s="261">
        <v>34</v>
      </c>
      <c r="D98" s="402" t="s">
        <v>308</v>
      </c>
      <c r="E98" s="385" t="s">
        <v>309</v>
      </c>
      <c r="F98" s="340"/>
      <c r="G98" s="330"/>
      <c r="H98" s="330"/>
      <c r="I98" s="330"/>
      <c r="J98" s="330"/>
      <c r="K98" s="330"/>
      <c r="L98" s="1323" t="s">
        <v>310</v>
      </c>
      <c r="M98" s="1076"/>
      <c r="N98" s="1076"/>
      <c r="O98" s="1076"/>
      <c r="P98" s="1076"/>
      <c r="Q98" s="1076"/>
      <c r="R98" s="1076"/>
      <c r="S98" s="1196" t="s">
        <v>311</v>
      </c>
      <c r="T98" s="1282"/>
      <c r="U98" s="1114">
        <f>IF(U97="","",U97-U96)</f>
        <v>3425</v>
      </c>
      <c r="V98" s="1114"/>
      <c r="W98" s="403" t="str">
        <f>IF(U98="","","[mm]")</f>
        <v>[mm]</v>
      </c>
      <c r="X98" s="1098"/>
      <c r="Y98" s="1099"/>
      <c r="Z98" s="1100"/>
      <c r="AA98" s="404"/>
      <c r="AB98" s="1093"/>
      <c r="AC98" s="1094"/>
      <c r="AD98" s="1403"/>
      <c r="AE98" s="1404"/>
    </row>
    <row r="99" spans="2:31" s="253" customFormat="1" ht="15" customHeight="1" thickBot="1">
      <c r="B99" s="1140"/>
      <c r="C99" s="261">
        <v>35</v>
      </c>
      <c r="D99" s="402" t="s">
        <v>312</v>
      </c>
      <c r="E99" s="385" t="s">
        <v>313</v>
      </c>
      <c r="F99" s="340"/>
      <c r="G99" s="330"/>
      <c r="H99" s="330"/>
      <c r="I99" s="330"/>
      <c r="J99" s="330"/>
      <c r="K99" s="350"/>
      <c r="L99" s="405"/>
      <c r="M99" s="406"/>
      <c r="N99" s="406"/>
      <c r="O99" s="406"/>
      <c r="P99" s="406"/>
      <c r="Q99" s="406"/>
      <c r="R99" s="406"/>
      <c r="S99" s="1330"/>
      <c r="T99" s="1331"/>
      <c r="U99" s="1405"/>
      <c r="V99" s="1406"/>
      <c r="W99" s="407"/>
      <c r="X99" s="1060" t="s">
        <v>314</v>
      </c>
      <c r="Y99" s="1061"/>
      <c r="Z99" s="1061"/>
      <c r="AA99" s="1062" t="s">
        <v>315</v>
      </c>
      <c r="AB99" s="1062"/>
      <c r="AC99" s="1062"/>
      <c r="AD99" s="1062"/>
      <c r="AE99" s="1063"/>
    </row>
    <row r="100" spans="2:31" s="253" customFormat="1" ht="15" customHeight="1">
      <c r="B100" s="1140"/>
      <c r="C100" s="294">
        <v>36</v>
      </c>
      <c r="D100" s="1125" t="s">
        <v>10</v>
      </c>
      <c r="E100" s="1126"/>
      <c r="F100" s="1126"/>
      <c r="G100" s="1126"/>
      <c r="H100" s="1126"/>
      <c r="I100" s="1126"/>
      <c r="J100" s="1126"/>
      <c r="K100" s="1126"/>
      <c r="L100" s="1156" t="s">
        <v>11</v>
      </c>
      <c r="M100" s="1126"/>
      <c r="N100" s="1126"/>
      <c r="O100" s="1126"/>
      <c r="P100" s="1126"/>
      <c r="Q100" s="1126"/>
      <c r="R100" s="1126"/>
      <c r="S100" s="1126"/>
      <c r="T100" s="1126"/>
      <c r="U100" s="1126"/>
      <c r="V100" s="1126"/>
      <c r="W100" s="1126"/>
      <c r="X100" s="1064" t="s">
        <v>269</v>
      </c>
      <c r="Y100" s="1065"/>
      <c r="Z100" s="1065"/>
      <c r="AA100" s="1101" t="s">
        <v>316</v>
      </c>
      <c r="AB100" s="1102"/>
      <c r="AC100" s="1102"/>
      <c r="AD100" s="1102"/>
      <c r="AE100" s="1103"/>
    </row>
    <row r="101" spans="2:31" s="253" customFormat="1" ht="15" customHeight="1">
      <c r="B101" s="1140"/>
      <c r="C101" s="295">
        <v>37</v>
      </c>
      <c r="D101" s="1257" t="s">
        <v>20</v>
      </c>
      <c r="E101" s="1347"/>
      <c r="F101" s="1347"/>
      <c r="G101" s="1347"/>
      <c r="H101" s="1257" t="s">
        <v>21</v>
      </c>
      <c r="I101" s="1347"/>
      <c r="J101" s="1347"/>
      <c r="K101" s="1347"/>
      <c r="L101" s="1268" t="s">
        <v>22</v>
      </c>
      <c r="M101" s="1167"/>
      <c r="N101" s="1167"/>
      <c r="O101" s="1167"/>
      <c r="P101" s="1167"/>
      <c r="Q101" s="1269"/>
      <c r="R101" s="1166" t="s">
        <v>132</v>
      </c>
      <c r="S101" s="1167"/>
      <c r="T101" s="1167"/>
      <c r="U101" s="1167"/>
      <c r="V101" s="1167"/>
      <c r="W101" s="1167"/>
      <c r="X101" s="1066" t="s">
        <v>275</v>
      </c>
      <c r="Y101" s="1067"/>
      <c r="Z101" s="1067"/>
      <c r="AA101" s="1095"/>
      <c r="AB101" s="1096"/>
      <c r="AC101" s="1096"/>
      <c r="AD101" s="1096"/>
      <c r="AE101" s="1097"/>
    </row>
    <row r="102" spans="2:31" s="253" customFormat="1" ht="7.5" customHeight="1">
      <c r="B102" s="1140"/>
      <c r="C102" s="1104">
        <v>38</v>
      </c>
      <c r="D102" s="1259"/>
      <c r="E102" s="1348"/>
      <c r="F102" s="1348"/>
      <c r="G102" s="1348"/>
      <c r="H102" s="1259"/>
      <c r="I102" s="1348"/>
      <c r="J102" s="1348"/>
      <c r="K102" s="1348"/>
      <c r="L102" s="1105" t="s">
        <v>317</v>
      </c>
      <c r="M102" s="1106"/>
      <c r="N102" s="1106"/>
      <c r="O102" s="1106"/>
      <c r="P102" s="1106"/>
      <c r="Q102" s="1107"/>
      <c r="R102" s="1212" t="s">
        <v>318</v>
      </c>
      <c r="S102" s="1106"/>
      <c r="T102" s="1106"/>
      <c r="U102" s="1106"/>
      <c r="V102" s="1106"/>
      <c r="W102" s="1106"/>
      <c r="X102" s="1092" t="s">
        <v>319</v>
      </c>
      <c r="Y102" s="1085"/>
      <c r="Z102" s="1085"/>
      <c r="AA102" s="1088" t="s">
        <v>320</v>
      </c>
      <c r="AB102" s="1090" t="s">
        <v>321</v>
      </c>
      <c r="AC102" s="1090"/>
      <c r="AD102" s="1028">
        <v>11.3</v>
      </c>
      <c r="AE102" s="1080">
        <v>1</v>
      </c>
    </row>
    <row r="103" spans="2:31" s="253" customFormat="1" ht="8.25" customHeight="1">
      <c r="B103" s="1140"/>
      <c r="C103" s="1104"/>
      <c r="D103" s="1261"/>
      <c r="E103" s="1349"/>
      <c r="F103" s="1349"/>
      <c r="G103" s="1349"/>
      <c r="H103" s="1261"/>
      <c r="I103" s="1349"/>
      <c r="J103" s="1349"/>
      <c r="K103" s="1349"/>
      <c r="L103" s="1108"/>
      <c r="M103" s="1109"/>
      <c r="N103" s="1109"/>
      <c r="O103" s="1109"/>
      <c r="P103" s="1109"/>
      <c r="Q103" s="1110"/>
      <c r="R103" s="1277"/>
      <c r="S103" s="1109"/>
      <c r="T103" s="1109"/>
      <c r="U103" s="1109"/>
      <c r="V103" s="1109"/>
      <c r="W103" s="1109"/>
      <c r="X103" s="1086"/>
      <c r="Y103" s="1087"/>
      <c r="Z103" s="1087"/>
      <c r="AA103" s="1089"/>
      <c r="AB103" s="1091"/>
      <c r="AC103" s="1091"/>
      <c r="AD103" s="1029"/>
      <c r="AE103" s="1081"/>
    </row>
    <row r="104" spans="2:31" s="253" customFormat="1" ht="7.5" customHeight="1">
      <c r="B104" s="1140"/>
      <c r="C104" s="1104">
        <v>39</v>
      </c>
      <c r="D104" s="1010" t="s">
        <v>322</v>
      </c>
      <c r="E104" s="1012">
        <f>IF(I20="","",I19*I20)</f>
        <v>1.5</v>
      </c>
      <c r="F104" s="1014" t="s">
        <v>323</v>
      </c>
      <c r="G104" s="1015"/>
      <c r="H104" s="1018" t="s">
        <v>324</v>
      </c>
      <c r="I104" s="1020">
        <f>IF(E104="","",E104/2)</f>
        <v>0.75</v>
      </c>
      <c r="J104" s="1022" t="s">
        <v>325</v>
      </c>
      <c r="K104" s="1023"/>
      <c r="L104" s="1026" t="s">
        <v>326</v>
      </c>
      <c r="M104" s="1111">
        <f>IF(X31="","",K41*X31)</f>
        <v>225</v>
      </c>
      <c r="N104" s="1022" t="s">
        <v>327</v>
      </c>
      <c r="O104" s="1407"/>
      <c r="P104" s="1407"/>
      <c r="Q104" s="1408"/>
      <c r="R104" s="1010" t="s">
        <v>328</v>
      </c>
      <c r="S104" s="1289"/>
      <c r="T104" s="1278">
        <f>IF(X31="","",M41*X31)</f>
        <v>112.5</v>
      </c>
      <c r="U104" s="1111"/>
      <c r="V104" s="1022" t="s">
        <v>329</v>
      </c>
      <c r="W104" s="1023"/>
      <c r="X104" s="1092" t="s">
        <v>330</v>
      </c>
      <c r="Y104" s="1085"/>
      <c r="Z104" s="1085"/>
      <c r="AA104" s="1088" t="s">
        <v>331</v>
      </c>
      <c r="AB104" s="1090" t="s">
        <v>321</v>
      </c>
      <c r="AC104" s="1090"/>
      <c r="AD104" s="1028">
        <v>8.5</v>
      </c>
      <c r="AE104" s="1080">
        <v>1</v>
      </c>
    </row>
    <row r="105" spans="2:31" s="253" customFormat="1" ht="7.5" customHeight="1">
      <c r="B105" s="1140"/>
      <c r="C105" s="1104"/>
      <c r="D105" s="1011"/>
      <c r="E105" s="1013"/>
      <c r="F105" s="1016"/>
      <c r="G105" s="1017"/>
      <c r="H105" s="1019"/>
      <c r="I105" s="1021"/>
      <c r="J105" s="1024"/>
      <c r="K105" s="1025"/>
      <c r="L105" s="1027"/>
      <c r="M105" s="1112"/>
      <c r="N105" s="1024"/>
      <c r="O105" s="1409"/>
      <c r="P105" s="1409"/>
      <c r="Q105" s="1410"/>
      <c r="R105" s="1011"/>
      <c r="S105" s="1290"/>
      <c r="T105" s="1279"/>
      <c r="U105" s="1112"/>
      <c r="V105" s="1024"/>
      <c r="W105" s="1025"/>
      <c r="X105" s="1086"/>
      <c r="Y105" s="1087"/>
      <c r="Z105" s="1087"/>
      <c r="AA105" s="1089"/>
      <c r="AB105" s="1091"/>
      <c r="AC105" s="1091"/>
      <c r="AD105" s="1029"/>
      <c r="AE105" s="1081"/>
    </row>
    <row r="106" spans="2:31" s="253" customFormat="1" ht="7.5" customHeight="1">
      <c r="B106" s="1140"/>
      <c r="C106" s="1346">
        <v>40</v>
      </c>
      <c r="D106" s="1011"/>
      <c r="E106" s="1013"/>
      <c r="F106" s="1016"/>
      <c r="G106" s="1017"/>
      <c r="H106" s="1019"/>
      <c r="I106" s="1021"/>
      <c r="J106" s="1024"/>
      <c r="K106" s="1025"/>
      <c r="L106" s="1027"/>
      <c r="M106" s="1112"/>
      <c r="N106" s="1024"/>
      <c r="O106" s="1409"/>
      <c r="P106" s="1409"/>
      <c r="Q106" s="1410"/>
      <c r="R106" s="1011"/>
      <c r="S106" s="1290"/>
      <c r="T106" s="1279"/>
      <c r="U106" s="1112"/>
      <c r="V106" s="1024"/>
      <c r="W106" s="1025"/>
      <c r="X106" s="1084" t="s">
        <v>332</v>
      </c>
      <c r="Y106" s="1085"/>
      <c r="Z106" s="1085"/>
      <c r="AA106" s="1088" t="s">
        <v>333</v>
      </c>
      <c r="AB106" s="1090" t="s">
        <v>321</v>
      </c>
      <c r="AC106" s="1090"/>
      <c r="AD106" s="1028"/>
      <c r="AE106" s="1080"/>
    </row>
    <row r="107" spans="2:31" s="253" customFormat="1" ht="7.5" customHeight="1">
      <c r="B107" s="1140"/>
      <c r="C107" s="1264"/>
      <c r="D107" s="1011"/>
      <c r="E107" s="1013"/>
      <c r="F107" s="1016"/>
      <c r="G107" s="1017"/>
      <c r="H107" s="1019"/>
      <c r="I107" s="1021"/>
      <c r="J107" s="1024"/>
      <c r="K107" s="1025"/>
      <c r="L107" s="1027"/>
      <c r="M107" s="1112"/>
      <c r="N107" s="1024"/>
      <c r="O107" s="1409"/>
      <c r="P107" s="1409"/>
      <c r="Q107" s="1410"/>
      <c r="R107" s="1011"/>
      <c r="S107" s="1290"/>
      <c r="T107" s="1279"/>
      <c r="U107" s="1112"/>
      <c r="V107" s="1024"/>
      <c r="W107" s="1025"/>
      <c r="X107" s="1086"/>
      <c r="Y107" s="1087"/>
      <c r="Z107" s="1087"/>
      <c r="AA107" s="1089"/>
      <c r="AB107" s="1091"/>
      <c r="AC107" s="1091"/>
      <c r="AD107" s="1029"/>
      <c r="AE107" s="1081"/>
    </row>
    <row r="108" spans="2:31" s="253" customFormat="1" ht="15" customHeight="1" thickBot="1">
      <c r="B108" s="1140"/>
      <c r="C108" s="261">
        <v>41</v>
      </c>
      <c r="D108" s="408"/>
      <c r="E108" s="409"/>
      <c r="F108" s="409"/>
      <c r="G108" s="409"/>
      <c r="H108" s="409"/>
      <c r="I108" s="409"/>
      <c r="J108" s="409"/>
      <c r="K108" s="409"/>
      <c r="L108" s="410"/>
      <c r="M108" s="409"/>
      <c r="N108" s="411"/>
      <c r="O108" s="411"/>
      <c r="P108" s="411"/>
      <c r="Q108" s="411"/>
      <c r="R108" s="411"/>
      <c r="S108" s="411"/>
      <c r="T108" s="411"/>
      <c r="U108" s="411"/>
      <c r="V108" s="411"/>
      <c r="W108" s="412"/>
      <c r="X108" s="1005"/>
      <c r="Y108" s="1006"/>
      <c r="Z108" s="1007"/>
      <c r="AA108" s="296"/>
      <c r="AB108" s="1008"/>
      <c r="AC108" s="1009"/>
      <c r="AD108" s="297"/>
      <c r="AE108" s="298"/>
    </row>
    <row r="109" spans="2:31" s="253" customFormat="1" ht="15" customHeight="1">
      <c r="B109" s="1140"/>
      <c r="C109" s="261">
        <v>42</v>
      </c>
      <c r="D109" s="299" t="s">
        <v>334</v>
      </c>
      <c r="E109" s="300"/>
      <c r="F109" s="301"/>
      <c r="G109" s="302"/>
      <c r="H109" s="303"/>
      <c r="I109" s="304"/>
      <c r="J109" s="304"/>
      <c r="K109" s="304"/>
      <c r="L109" s="304" t="s">
        <v>334</v>
      </c>
      <c r="M109" s="300"/>
      <c r="N109" s="302"/>
      <c r="O109" s="305"/>
      <c r="P109" s="305"/>
      <c r="Q109" s="302"/>
      <c r="R109" s="302"/>
      <c r="S109" s="302"/>
      <c r="T109" s="302"/>
      <c r="U109" s="302"/>
      <c r="V109" s="304"/>
      <c r="W109" s="304"/>
      <c r="X109" s="304"/>
      <c r="Y109" s="306"/>
      <c r="Z109" s="302"/>
      <c r="AA109" s="304"/>
      <c r="AB109" s="302"/>
      <c r="AC109" s="302"/>
      <c r="AD109" s="304"/>
      <c r="AE109" s="307"/>
    </row>
    <row r="110" spans="2:31" s="253" customFormat="1" ht="7.5" customHeight="1">
      <c r="B110" s="1140"/>
      <c r="C110" s="1216">
        <v>43</v>
      </c>
      <c r="D110" s="413"/>
      <c r="E110" s="368"/>
      <c r="F110" s="1357" t="str">
        <f>IF(AD95="","",AD95&amp;" × "&amp;M104)</f>
        <v>450 × 225</v>
      </c>
      <c r="G110" s="1357"/>
      <c r="H110" s="415"/>
      <c r="I110" s="1363" t="str">
        <f>IF(AD95="","",U96&amp;" × "&amp;U98)</f>
        <v>1075 × 3425</v>
      </c>
      <c r="J110" s="1363"/>
      <c r="K110" s="1363"/>
      <c r="L110" s="368"/>
      <c r="M110" s="368"/>
      <c r="N110" s="348"/>
      <c r="O110" s="416"/>
      <c r="P110" s="1326" t="str">
        <f>IF(AD102="","","1")</f>
        <v>1</v>
      </c>
      <c r="Q110" s="417"/>
      <c r="R110" s="1357">
        <f>IF(AD102="","",AD95)</f>
        <v>450</v>
      </c>
      <c r="S110" s="1357"/>
      <c r="T110" s="1357"/>
      <c r="U110" s="415"/>
      <c r="V110" s="415"/>
      <c r="W110" s="415"/>
      <c r="X110" s="348"/>
      <c r="Y110" s="348"/>
      <c r="Z110" s="348"/>
      <c r="AA110" s="418"/>
      <c r="AB110" s="419"/>
      <c r="AC110" s="419"/>
      <c r="AD110" s="419"/>
      <c r="AE110" s="420"/>
    </row>
    <row r="111" spans="2:31" s="253" customFormat="1" ht="7.5" customHeight="1">
      <c r="B111" s="1140"/>
      <c r="C111" s="1216"/>
      <c r="D111" s="1353" t="str">
        <f>IF(AD95="","","Mt＝")</f>
        <v>Mt＝</v>
      </c>
      <c r="E111" s="1354"/>
      <c r="F111" s="1359"/>
      <c r="G111" s="1359"/>
      <c r="H111" s="1362" t="str">
        <f>IF(AD95="","","×")</f>
        <v>×</v>
      </c>
      <c r="I111" s="1364"/>
      <c r="J111" s="1364"/>
      <c r="K111" s="1364"/>
      <c r="L111" s="421"/>
      <c r="M111" s="1375" t="str">
        <f>IF(AD102="","","M"&amp;"B1＝")</f>
        <v>MB1＝</v>
      </c>
      <c r="N111" s="1375"/>
      <c r="O111" s="1375"/>
      <c r="P111" s="1402"/>
      <c r="Q111" s="1373" t="str">
        <f>IF(AD102="","","×")</f>
        <v>×</v>
      </c>
      <c r="R111" s="1358"/>
      <c r="S111" s="1358"/>
      <c r="T111" s="1358"/>
      <c r="U111" s="1356" t="str">
        <f>IF(AD102="",""," × "&amp;AD102&amp;" × "&amp;U97&amp;"^2 × "&amp;AE102)</f>
        <v xml:space="preserve"> × 11.3 × 4500^2 × 1</v>
      </c>
      <c r="V111" s="1356"/>
      <c r="W111" s="1356"/>
      <c r="X111" s="1356"/>
      <c r="Y111" s="1320" t="str">
        <f>IF(AD102="","","＝"&amp;INT((1000*AD95*AD102*U97^2*AE102)/8000000000)/1000)</f>
        <v>＝12.871</v>
      </c>
      <c r="Z111" s="1320"/>
      <c r="AA111" s="1320" t="str">
        <f>IF(AD102="","","[Kg-m]")</f>
        <v>[Kg-m]</v>
      </c>
      <c r="AB111" s="1320"/>
      <c r="AC111" s="424"/>
      <c r="AD111" s="425"/>
      <c r="AE111" s="426"/>
    </row>
    <row r="112" spans="2:31" s="253" customFormat="1" ht="7.5" customHeight="1">
      <c r="B112" s="1140"/>
      <c r="C112" s="1216">
        <v>44</v>
      </c>
      <c r="D112" s="1355"/>
      <c r="E112" s="1354"/>
      <c r="F112" s="1360">
        <f>IF(AD95="","",L93)</f>
        <v>700</v>
      </c>
      <c r="G112" s="1360"/>
      <c r="H112" s="1362"/>
      <c r="I112" s="1360">
        <f>IF(AD95="","",U97)</f>
        <v>4500</v>
      </c>
      <c r="J112" s="1360"/>
      <c r="K112" s="427"/>
      <c r="L112" s="421"/>
      <c r="M112" s="1375"/>
      <c r="N112" s="1375"/>
      <c r="O112" s="1375"/>
      <c r="P112" s="1328" t="str">
        <f>IF(AD102="","","8")</f>
        <v>8</v>
      </c>
      <c r="Q112" s="1373"/>
      <c r="R112" s="1360">
        <f>IF(AD102="","",1000)</f>
        <v>1000</v>
      </c>
      <c r="S112" s="1360"/>
      <c r="T112" s="1360"/>
      <c r="U112" s="1356"/>
      <c r="V112" s="1356"/>
      <c r="W112" s="1356"/>
      <c r="X112" s="1356"/>
      <c r="Y112" s="1320"/>
      <c r="Z112" s="1320"/>
      <c r="AA112" s="1320"/>
      <c r="AB112" s="1320"/>
      <c r="AC112" s="428"/>
      <c r="AD112" s="419"/>
      <c r="AE112" s="420"/>
    </row>
    <row r="113" spans="2:31" s="253" customFormat="1" ht="7.5" customHeight="1">
      <c r="B113" s="1140"/>
      <c r="C113" s="1216"/>
      <c r="D113" s="366"/>
      <c r="E113" s="366"/>
      <c r="F113" s="1361"/>
      <c r="G113" s="1361"/>
      <c r="H113" s="430"/>
      <c r="I113" s="1361"/>
      <c r="J113" s="1361"/>
      <c r="K113" s="430"/>
      <c r="L113" s="366"/>
      <c r="M113" s="366"/>
      <c r="N113" s="371"/>
      <c r="O113" s="431"/>
      <c r="P113" s="1329"/>
      <c r="Q113" s="432"/>
      <c r="R113" s="1361"/>
      <c r="S113" s="1361"/>
      <c r="T113" s="1361"/>
      <c r="U113" s="429"/>
      <c r="V113" s="429"/>
      <c r="W113" s="371"/>
      <c r="X113" s="371"/>
      <c r="Y113" s="371"/>
      <c r="Z113" s="371"/>
      <c r="AA113" s="433"/>
      <c r="AB113" s="429"/>
      <c r="AC113" s="429"/>
      <c r="AD113" s="429"/>
      <c r="AE113" s="434"/>
    </row>
    <row r="114" spans="2:31" s="253" customFormat="1" ht="7.5" customHeight="1">
      <c r="B114" s="1140"/>
      <c r="C114" s="1216">
        <v>45</v>
      </c>
      <c r="D114" s="413"/>
      <c r="E114" s="1367" t="str">
        <f>IF(AD95="","","＝")</f>
        <v>＝</v>
      </c>
      <c r="F114" s="1369">
        <f>IF(U97="","",INT((1000*AD95*M104*U96*U98)/(1000*L93*U97))/1000)</f>
        <v>118.345</v>
      </c>
      <c r="G114" s="1369"/>
      <c r="H114" s="1320" t="str">
        <f>IF(L93="","","[Kg-m]")</f>
        <v>[Kg-m]</v>
      </c>
      <c r="I114" s="1320"/>
      <c r="J114" s="435"/>
      <c r="K114" s="368"/>
      <c r="L114" s="368"/>
      <c r="M114" s="436"/>
      <c r="N114" s="437"/>
      <c r="O114" s="375"/>
      <c r="P114" s="1326" t="str">
        <f>IF(AD104="","","1")</f>
        <v>1</v>
      </c>
      <c r="Q114" s="375"/>
      <c r="R114" s="1326">
        <f>IF(AD104="","",AD95)</f>
        <v>450</v>
      </c>
      <c r="S114" s="1326"/>
      <c r="T114" s="1326"/>
      <c r="U114" s="375"/>
      <c r="V114" s="375"/>
      <c r="W114" s="415"/>
      <c r="X114" s="438"/>
      <c r="Y114" s="415"/>
      <c r="Z114" s="415"/>
      <c r="AA114" s="415"/>
      <c r="AB114" s="415"/>
      <c r="AC114" s="415"/>
      <c r="AD114" s="368"/>
      <c r="AE114" s="439"/>
    </row>
    <row r="115" spans="2:31" s="253" customFormat="1" ht="7.5" customHeight="1">
      <c r="B115" s="1140"/>
      <c r="C115" s="1216"/>
      <c r="D115" s="440"/>
      <c r="E115" s="1368"/>
      <c r="F115" s="1370"/>
      <c r="G115" s="1370"/>
      <c r="H115" s="1320"/>
      <c r="I115" s="1320"/>
      <c r="J115" s="441"/>
      <c r="K115" s="366"/>
      <c r="L115" s="366"/>
      <c r="M115" s="1376" t="str">
        <f>IF(AD104="","","M"&amp;"B2＝")</f>
        <v>MB2＝</v>
      </c>
      <c r="N115" s="1376"/>
      <c r="O115" s="1376"/>
      <c r="P115" s="1327"/>
      <c r="Q115" s="1373" t="str">
        <f>IF(AD102="","","×")</f>
        <v>×</v>
      </c>
      <c r="R115" s="1327"/>
      <c r="S115" s="1327"/>
      <c r="T115" s="1327"/>
      <c r="U115" s="1351" t="str">
        <f>IF(AD104="",""," × "&amp;AD104&amp;" × "&amp;U97&amp;"^2 × "&amp;AE104)</f>
        <v xml:space="preserve"> × 8.5 × 4500^2 × 1</v>
      </c>
      <c r="V115" s="1351"/>
      <c r="W115" s="1351"/>
      <c r="X115" s="1351"/>
      <c r="Y115" s="1374" t="str">
        <f>IF(AD104="","","＝"&amp;INT((1000*AD95*AD104*U97^2*AE104)/8000000000)/1000)</f>
        <v>＝9.682</v>
      </c>
      <c r="Z115" s="1374"/>
      <c r="AA115" s="1320" t="str">
        <f>IF(AD104="","","[Kg-m]")</f>
        <v>[Kg-m]</v>
      </c>
      <c r="AB115" s="1320"/>
      <c r="AC115" s="441"/>
      <c r="AD115" s="366"/>
      <c r="AE115" s="369"/>
    </row>
    <row r="116" spans="2:31" s="253" customFormat="1" ht="7.5" customHeight="1">
      <c r="B116" s="1140"/>
      <c r="C116" s="1216">
        <v>46</v>
      </c>
      <c r="D116" s="368"/>
      <c r="E116" s="415"/>
      <c r="F116" s="415"/>
      <c r="G116" s="415"/>
      <c r="H116" s="415"/>
      <c r="I116" s="415"/>
      <c r="J116" s="443"/>
      <c r="K116" s="440"/>
      <c r="L116" s="440"/>
      <c r="M116" s="1375"/>
      <c r="N116" s="1375"/>
      <c r="O116" s="1375"/>
      <c r="P116" s="1328" t="str">
        <f>IF(AD95="","","8")</f>
        <v>8</v>
      </c>
      <c r="Q116" s="1373"/>
      <c r="R116" s="1328">
        <f>IF(AD104="","",1000)</f>
        <v>1000</v>
      </c>
      <c r="S116" s="1328"/>
      <c r="T116" s="1328"/>
      <c r="U116" s="1352"/>
      <c r="V116" s="1352"/>
      <c r="W116" s="1352"/>
      <c r="X116" s="1352"/>
      <c r="Y116" s="1374"/>
      <c r="Z116" s="1374"/>
      <c r="AA116" s="1320"/>
      <c r="AB116" s="1320"/>
      <c r="AC116" s="442"/>
      <c r="AD116" s="440"/>
      <c r="AE116" s="444"/>
    </row>
    <row r="117" spans="2:31" s="253" customFormat="1" ht="7.5" customHeight="1">
      <c r="B117" s="1140"/>
      <c r="C117" s="1216"/>
      <c r="D117" s="445"/>
      <c r="E117" s="446"/>
      <c r="F117" s="446"/>
      <c r="G117" s="446"/>
      <c r="H117" s="446"/>
      <c r="I117" s="446"/>
      <c r="J117" s="376"/>
      <c r="K117" s="366"/>
      <c r="L117" s="366"/>
      <c r="M117" s="447"/>
      <c r="N117" s="448"/>
      <c r="O117" s="448"/>
      <c r="P117" s="1329"/>
      <c r="Q117" s="448"/>
      <c r="R117" s="1329"/>
      <c r="S117" s="1329"/>
      <c r="T117" s="1329"/>
      <c r="U117" s="448"/>
      <c r="V117" s="448"/>
      <c r="W117" s="446"/>
      <c r="X117" s="449"/>
      <c r="Y117" s="446"/>
      <c r="Z117" s="446"/>
      <c r="AA117" s="446"/>
      <c r="AB117" s="446"/>
      <c r="AC117" s="446"/>
      <c r="AD117" s="366"/>
      <c r="AE117" s="369"/>
    </row>
    <row r="118" spans="2:31" s="253" customFormat="1" ht="7.5" customHeight="1">
      <c r="B118" s="1140"/>
      <c r="C118" s="1216">
        <v>47</v>
      </c>
      <c r="D118" s="413"/>
      <c r="E118" s="450"/>
      <c r="F118" s="1357">
        <f>IF(AD95="","",AD95)</f>
        <v>450</v>
      </c>
      <c r="G118" s="414"/>
      <c r="H118" s="414"/>
      <c r="I118" s="451"/>
      <c r="J118" s="451"/>
      <c r="K118" s="452"/>
      <c r="L118" s="453"/>
      <c r="M118" s="436"/>
      <c r="N118" s="437"/>
      <c r="O118" s="375"/>
      <c r="P118" s="1326" t="str">
        <f>IF(AD106="","","1")</f>
        <v/>
      </c>
      <c r="Q118" s="375"/>
      <c r="R118" s="1326" t="str">
        <f>IF(AD106="","",AD95)</f>
        <v/>
      </c>
      <c r="S118" s="1326"/>
      <c r="T118" s="1326"/>
      <c r="U118" s="375"/>
      <c r="V118" s="375"/>
      <c r="W118" s="415"/>
      <c r="X118" s="438"/>
      <c r="Y118" s="415"/>
      <c r="Z118" s="415"/>
      <c r="AA118" s="415"/>
      <c r="AB118" s="415"/>
      <c r="AC118" s="368"/>
      <c r="AD118" s="368"/>
      <c r="AE118" s="439"/>
    </row>
    <row r="119" spans="2:31" s="253" customFormat="1" ht="7.5" customHeight="1">
      <c r="B119" s="1140"/>
      <c r="C119" s="1216"/>
      <c r="D119" s="1365" t="str">
        <f>IF(AD95="","","Pt＝")</f>
        <v>Pt＝</v>
      </c>
      <c r="E119" s="1366"/>
      <c r="F119" s="1359"/>
      <c r="G119" s="1374" t="str">
        <f>IF(AD95="","","× ("&amp;T104&amp;"＋"&amp;V93&amp;")")</f>
        <v>× (112.5＋150)</v>
      </c>
      <c r="H119" s="1374"/>
      <c r="I119" s="1374"/>
      <c r="J119" s="441"/>
      <c r="K119" s="366"/>
      <c r="L119" s="455"/>
      <c r="M119" s="1376" t="str">
        <f>IF(AD106="","","M"&amp;"B3＝")</f>
        <v/>
      </c>
      <c r="N119" s="1376"/>
      <c r="O119" s="1376"/>
      <c r="P119" s="1327"/>
      <c r="Q119" s="1373" t="str">
        <f>IF(AD106="","","×")</f>
        <v/>
      </c>
      <c r="R119" s="1327"/>
      <c r="S119" s="1327"/>
      <c r="T119" s="1327"/>
      <c r="U119" s="1351" t="str">
        <f>IF(AD106="",""," × "&amp;AD106&amp;" × "&amp;U97&amp;"^2× "&amp;AE106)</f>
        <v/>
      </c>
      <c r="V119" s="1351"/>
      <c r="W119" s="1351"/>
      <c r="X119" s="1351"/>
      <c r="Y119" s="1374" t="str">
        <f>IF(AD106="","","＝"&amp;INT((1000*AD95*AD106*U97^2*AE106)/8000000000)/1000)</f>
        <v/>
      </c>
      <c r="Z119" s="1374"/>
      <c r="AA119" s="1320" t="str">
        <f>IF(AD106="","","[Kg-m]")</f>
        <v/>
      </c>
      <c r="AB119" s="1320"/>
      <c r="AC119" s="366"/>
      <c r="AD119" s="366"/>
      <c r="AE119" s="369"/>
    </row>
    <row r="120" spans="2:31" s="253" customFormat="1" ht="7.5" customHeight="1">
      <c r="B120" s="1140"/>
      <c r="C120" s="1216">
        <v>48</v>
      </c>
      <c r="D120" s="1365"/>
      <c r="E120" s="1366"/>
      <c r="F120" s="1360">
        <f>IF(L93="","",L93)</f>
        <v>700</v>
      </c>
      <c r="G120" s="1374"/>
      <c r="H120" s="1374"/>
      <c r="I120" s="1374"/>
      <c r="J120" s="435"/>
      <c r="K120" s="440"/>
      <c r="L120" s="456"/>
      <c r="M120" s="1375"/>
      <c r="N120" s="1375"/>
      <c r="O120" s="1375"/>
      <c r="P120" s="1328" t="str">
        <f>IF(AD106="","","8")</f>
        <v/>
      </c>
      <c r="Q120" s="1373"/>
      <c r="R120" s="1328" t="str">
        <f>IF(AD106="","",1000)</f>
        <v/>
      </c>
      <c r="S120" s="1328"/>
      <c r="T120" s="1328"/>
      <c r="U120" s="1352"/>
      <c r="V120" s="1352"/>
      <c r="W120" s="1352"/>
      <c r="X120" s="1352"/>
      <c r="Y120" s="1374"/>
      <c r="Z120" s="1374"/>
      <c r="AA120" s="1320"/>
      <c r="AB120" s="1320"/>
      <c r="AC120" s="440"/>
      <c r="AD120" s="440"/>
      <c r="AE120" s="444"/>
    </row>
    <row r="121" spans="2:31" s="253" customFormat="1" ht="7.5" customHeight="1">
      <c r="B121" s="1140"/>
      <c r="C121" s="1216"/>
      <c r="D121" s="457"/>
      <c r="E121" s="366"/>
      <c r="F121" s="1361"/>
      <c r="G121" s="429"/>
      <c r="H121" s="429"/>
      <c r="I121" s="366"/>
      <c r="J121" s="366"/>
      <c r="K121" s="366"/>
      <c r="L121" s="455"/>
      <c r="M121" s="447"/>
      <c r="N121" s="448"/>
      <c r="O121" s="448"/>
      <c r="P121" s="1329"/>
      <c r="Q121" s="448"/>
      <c r="R121" s="1329"/>
      <c r="S121" s="1329"/>
      <c r="T121" s="1329"/>
      <c r="U121" s="448"/>
      <c r="V121" s="448"/>
      <c r="W121" s="446"/>
      <c r="X121" s="449"/>
      <c r="Y121" s="446"/>
      <c r="Z121" s="446"/>
      <c r="AA121" s="446"/>
      <c r="AB121" s="446"/>
      <c r="AC121" s="458"/>
      <c r="AD121" s="459"/>
      <c r="AE121" s="460"/>
    </row>
    <row r="122" spans="2:31" s="253" customFormat="1" ht="15" customHeight="1">
      <c r="B122" s="1140"/>
      <c r="C122" s="261">
        <v>49</v>
      </c>
      <c r="D122" s="461"/>
      <c r="E122" s="462" t="str">
        <f>IF(AD95="","","＝")</f>
        <v>＝</v>
      </c>
      <c r="F122" s="1377">
        <f>IF(AD95="","",INT(1000*(AD95*(T104+V93)/L93))/1000)</f>
        <v>168.75</v>
      </c>
      <c r="G122" s="1377"/>
      <c r="H122" s="1377" t="str">
        <f>IF(F122="",""," [Kgf]")</f>
        <v xml:space="preserve"> [Kgf]</v>
      </c>
      <c r="I122" s="1377"/>
      <c r="J122" s="463"/>
      <c r="K122" s="370"/>
      <c r="L122" s="370"/>
      <c r="M122" s="370"/>
      <c r="N122" s="337"/>
      <c r="O122" s="337"/>
      <c r="P122" s="374"/>
      <c r="Q122" s="374"/>
      <c r="R122" s="374"/>
      <c r="S122" s="374"/>
      <c r="T122" s="374"/>
      <c r="U122" s="374"/>
      <c r="V122" s="370"/>
      <c r="W122" s="370"/>
      <c r="X122" s="370"/>
      <c r="Y122" s="337"/>
      <c r="Z122" s="374"/>
      <c r="AA122" s="374"/>
      <c r="AB122" s="374"/>
      <c r="AC122" s="373"/>
      <c r="AD122" s="379"/>
      <c r="AE122" s="380"/>
    </row>
    <row r="123" spans="2:31" s="253" customFormat="1" ht="15" customHeight="1">
      <c r="B123" s="1140"/>
      <c r="C123" s="261">
        <v>50</v>
      </c>
      <c r="D123" s="286"/>
      <c r="E123" s="314"/>
      <c r="F123" s="308"/>
      <c r="G123" s="308"/>
      <c r="H123" s="308"/>
      <c r="I123" s="308"/>
      <c r="J123" s="308"/>
      <c r="K123" s="286"/>
      <c r="L123" s="286"/>
      <c r="M123" s="286"/>
      <c r="N123" s="315"/>
      <c r="O123" s="315"/>
      <c r="P123" s="310"/>
      <c r="Q123" s="310"/>
      <c r="R123" s="310"/>
      <c r="S123" s="310"/>
      <c r="T123" s="310"/>
      <c r="U123" s="310"/>
      <c r="V123" s="286"/>
      <c r="W123" s="286"/>
      <c r="X123" s="286"/>
      <c r="Y123" s="315"/>
      <c r="Z123" s="310"/>
      <c r="AA123" s="310"/>
      <c r="AB123" s="310"/>
      <c r="AC123" s="316"/>
      <c r="AD123" s="317"/>
      <c r="AE123" s="318"/>
    </row>
    <row r="124" spans="2:31" s="253" customFormat="1" ht="15" customHeight="1">
      <c r="B124" s="1140"/>
      <c r="C124" s="261">
        <v>51</v>
      </c>
      <c r="D124" s="1378" t="str">
        <f>IF(AD102="","","PB1＝")</f>
        <v>PB1＝</v>
      </c>
      <c r="E124" s="1379"/>
      <c r="F124" s="1377" t="str">
        <f>IF(AD102="","",AD102&amp;" × "&amp;AD95&amp;" × "&amp;U97&amp;" × 10^-6")</f>
        <v>11.3 × 450 × 4500 × 10^-6</v>
      </c>
      <c r="G124" s="1377"/>
      <c r="H124" s="1377"/>
      <c r="I124" s="1377"/>
      <c r="J124" s="1377"/>
      <c r="K124" s="1377" t="str">
        <f>IF(AD102="","","＝"&amp;INT(1000*(AD102*AD95*U97/10^6))/1000&amp;" [Kgf]")</f>
        <v>＝22.882 [Kgf]</v>
      </c>
      <c r="L124" s="1377"/>
      <c r="M124" s="1377"/>
      <c r="N124" s="1377"/>
      <c r="O124" s="1377"/>
      <c r="P124" s="464"/>
      <c r="Q124" s="1371" t="str">
        <f>IF(AD95="","","∑M＝Mt＋∑MBn＝")</f>
        <v>∑M＝Mt＋∑MBn＝</v>
      </c>
      <c r="R124" s="1371"/>
      <c r="S124" s="1371"/>
      <c r="T124" s="1371"/>
      <c r="U124" s="1371"/>
      <c r="V124" s="1371"/>
      <c r="W124" s="1371"/>
      <c r="X124" s="1372">
        <f>IF(AD95="","",F114+INT((1000*AD95*AD102*U97^2*AE102)/8000000000)/1000+INT((1000*AD95*AD104*U97^2*AE104)/8000000000)/1000+INT((1000*AD95*AD106*U97^2*AE106)/8000000000)/1000)</f>
        <v>140.898</v>
      </c>
      <c r="Y124" s="1372"/>
      <c r="Z124" s="1401" t="str">
        <f>IF(F114="",""," [Kg-m]")</f>
        <v xml:space="preserve"> [Kg-m]</v>
      </c>
      <c r="AA124" s="1401"/>
      <c r="AB124" s="465"/>
      <c r="AC124" s="465"/>
      <c r="AD124" s="465"/>
      <c r="AE124" s="466"/>
    </row>
    <row r="125" spans="2:31" s="253" customFormat="1" ht="15" customHeight="1">
      <c r="B125" s="1140"/>
      <c r="C125" s="261">
        <v>52</v>
      </c>
      <c r="D125" s="1378" t="str">
        <f>IF(AD104="","","PB2＝")</f>
        <v>PB2＝</v>
      </c>
      <c r="E125" s="1379"/>
      <c r="F125" s="1377" t="str">
        <f>IF(AD104="","",AD104&amp;" × "&amp;AD95&amp;" × "&amp;U97&amp;" × 10^-6")</f>
        <v>8.5 × 450 × 4500 × 10^-6</v>
      </c>
      <c r="G125" s="1377"/>
      <c r="H125" s="1377"/>
      <c r="I125" s="1377"/>
      <c r="J125" s="1377"/>
      <c r="K125" s="1377" t="str">
        <f>IF(AD104="","","＝"&amp;INT(1000*(AD104*AD95*U97/10^6))/1000&amp;" [Kgf]")</f>
        <v>＝17.212 [Kgf]</v>
      </c>
      <c r="L125" s="1377"/>
      <c r="M125" s="1377"/>
      <c r="N125" s="1377"/>
      <c r="O125" s="1377"/>
      <c r="P125" s="467"/>
      <c r="Q125" s="1350" t="str">
        <f>IF(AD95="","","∑Ｐ＝Ｐt＋∑ＰBn＝")</f>
        <v>∑Ｐ＝Ｐt＋∑ＰBn＝</v>
      </c>
      <c r="R125" s="1350"/>
      <c r="S125" s="1350"/>
      <c r="T125" s="1350"/>
      <c r="U125" s="1350"/>
      <c r="V125" s="1350"/>
      <c r="W125" s="1350"/>
      <c r="X125" s="1400">
        <f>IF(AD95="","",F122+INT(1000*(AD102*AD95*U97/10^6))/1000+INT(1000*(AD104*AD95*U97/10^6))/1000+INT(1000*(AD106*AD95*U97/10^6))/1000)</f>
        <v>208.84399999999999</v>
      </c>
      <c r="Y125" s="1400"/>
      <c r="Z125" s="1350" t="str">
        <f>IF(F122="",""," [Kgf]")</f>
        <v xml:space="preserve"> [Kgf]</v>
      </c>
      <c r="AA125" s="1350"/>
      <c r="AB125" s="468"/>
      <c r="AC125" s="468"/>
      <c r="AD125" s="468"/>
      <c r="AE125" s="372"/>
    </row>
    <row r="126" spans="2:31" s="253" customFormat="1" ht="15" customHeight="1">
      <c r="B126" s="1140"/>
      <c r="C126" s="261">
        <v>53</v>
      </c>
      <c r="D126" s="1378" t="str">
        <f>IF(AD106="","","PB3＝")</f>
        <v/>
      </c>
      <c r="E126" s="1379"/>
      <c r="F126" s="1377" t="str">
        <f>IF(AD106="","",AD106&amp;" × "&amp;AD95&amp;" × "&amp;U97&amp;" ×10^-6")</f>
        <v/>
      </c>
      <c r="G126" s="1377"/>
      <c r="H126" s="1377"/>
      <c r="I126" s="1377"/>
      <c r="J126" s="1377"/>
      <c r="K126" s="1377" t="str">
        <f>IF(AD106="","","＝"&amp;INT(1000*(AD106*AD95*U97/10^6))/1000&amp;" [Kgf]")</f>
        <v/>
      </c>
      <c r="L126" s="1377"/>
      <c r="M126" s="1377"/>
      <c r="N126" s="1377"/>
      <c r="O126" s="1377"/>
      <c r="P126" s="446"/>
      <c r="Q126" s="309"/>
      <c r="R126" s="309"/>
      <c r="S126" s="309"/>
      <c r="T126" s="309"/>
      <c r="U126" s="309"/>
      <c r="V126" s="309"/>
      <c r="W126" s="286"/>
      <c r="X126" s="311"/>
      <c r="Y126" s="320"/>
      <c r="Z126" s="286"/>
      <c r="AA126" s="286"/>
      <c r="AB126" s="286"/>
      <c r="AC126" s="286"/>
      <c r="AD126" s="286"/>
      <c r="AE126" s="287"/>
    </row>
    <row r="127" spans="2:31" s="253" customFormat="1" ht="15" customHeight="1">
      <c r="B127" s="1140"/>
      <c r="C127" s="285">
        <v>54</v>
      </c>
      <c r="D127" s="321"/>
      <c r="E127" s="312"/>
      <c r="F127" s="313"/>
      <c r="G127" s="313"/>
      <c r="H127" s="313"/>
      <c r="I127" s="313"/>
      <c r="J127" s="313"/>
      <c r="K127" s="313"/>
      <c r="L127" s="313"/>
      <c r="M127" s="313"/>
      <c r="N127" s="313"/>
      <c r="O127" s="313"/>
      <c r="P127" s="319"/>
      <c r="Q127" s="319"/>
      <c r="R127" s="319"/>
      <c r="S127" s="319"/>
      <c r="T127" s="319"/>
      <c r="U127" s="319"/>
      <c r="V127" s="319"/>
      <c r="W127" s="288"/>
      <c r="X127" s="290"/>
      <c r="Y127" s="322"/>
      <c r="Z127" s="288"/>
      <c r="AA127" s="288"/>
      <c r="AB127" s="288"/>
      <c r="AC127" s="288"/>
      <c r="AD127" s="288"/>
      <c r="AE127" s="289"/>
    </row>
    <row r="128" spans="2:31" s="253" customFormat="1" ht="7.5" customHeight="1" thickBot="1">
      <c r="B128" s="1140"/>
      <c r="C128" s="1380">
        <v>55</v>
      </c>
      <c r="D128" s="454"/>
      <c r="E128" s="454"/>
      <c r="F128" s="442"/>
      <c r="G128" s="1358">
        <f>IF(AD95="","",X124)</f>
        <v>140.898</v>
      </c>
      <c r="H128" s="1358"/>
      <c r="I128" s="1358"/>
      <c r="J128" s="442"/>
      <c r="K128" s="1358">
        <f>IF(F122="","",X125)</f>
        <v>208.84399999999999</v>
      </c>
      <c r="L128" s="1358"/>
      <c r="M128" s="1358"/>
      <c r="N128" s="442"/>
      <c r="O128" s="442"/>
      <c r="P128" s="427"/>
      <c r="Q128" s="427"/>
      <c r="R128" s="427"/>
      <c r="S128" s="427"/>
      <c r="T128" s="427"/>
      <c r="U128" s="427"/>
      <c r="V128" s="427"/>
      <c r="W128" s="440"/>
      <c r="X128" s="456"/>
      <c r="Y128" s="469"/>
      <c r="Z128" s="1396"/>
      <c r="AA128" s="1396"/>
      <c r="AB128" s="1396"/>
      <c r="AC128" s="1396"/>
      <c r="AD128" s="1396"/>
      <c r="AE128" s="1397"/>
    </row>
    <row r="129" spans="2:31" s="253" customFormat="1" ht="7.5" customHeight="1">
      <c r="B129" s="1140"/>
      <c r="C129" s="1264"/>
      <c r="D129" s="445"/>
      <c r="E129" s="1382" t="str">
        <f>IF(AD95="","","σ／f＝")</f>
        <v>σ／f＝</v>
      </c>
      <c r="F129" s="1382"/>
      <c r="G129" s="1359"/>
      <c r="H129" s="1359"/>
      <c r="I129" s="1359"/>
      <c r="J129" s="1362" t="str">
        <f>IF(AD95="","","＋")</f>
        <v>＋</v>
      </c>
      <c r="K129" s="1359"/>
      <c r="L129" s="1359"/>
      <c r="M129" s="1359"/>
      <c r="N129" s="1387" t="str">
        <f>IF(AD95="","","＝")</f>
        <v>＝</v>
      </c>
      <c r="O129" s="1387"/>
      <c r="P129" s="1389">
        <f>IF(F122="","",INT(1000*((X124/AD93/AD96)+(X125/AD94/AD97)))/1000)</f>
        <v>0.25</v>
      </c>
      <c r="Q129" s="1390"/>
      <c r="R129" s="1391"/>
      <c r="S129" s="470"/>
      <c r="T129" s="1395" t="str">
        <f>IF(P129="","",IF(P129&lt;1.5,"＜1.5  となり合格です。","＞1.5 となり不合格です。"))</f>
        <v>＜1.5  となり合格です。</v>
      </c>
      <c r="U129" s="1395"/>
      <c r="V129" s="1395"/>
      <c r="W129" s="1395"/>
      <c r="X129" s="1395"/>
      <c r="Y129" s="1395"/>
      <c r="Z129" s="1398"/>
      <c r="AA129" s="1398"/>
      <c r="AB129" s="1398"/>
      <c r="AC129" s="1398"/>
      <c r="AD129" s="1398"/>
      <c r="AE129" s="1399"/>
    </row>
    <row r="130" spans="2:31" s="253" customFormat="1" ht="7.5" customHeight="1" thickBot="1">
      <c r="B130" s="1140"/>
      <c r="C130" s="1380">
        <v>56</v>
      </c>
      <c r="D130" s="413"/>
      <c r="E130" s="1382"/>
      <c r="F130" s="1382"/>
      <c r="G130" s="1381" t="str">
        <f>IF(AD95="","",AD93&amp;" × "&amp;AD96)</f>
        <v>1.22 × 1400</v>
      </c>
      <c r="H130" s="1381"/>
      <c r="I130" s="1381"/>
      <c r="J130" s="1362"/>
      <c r="K130" s="1360" t="str">
        <f>IF(AD95="","",AD94&amp;" × "&amp;AD97)</f>
        <v>0.89 × 1400</v>
      </c>
      <c r="L130" s="1360"/>
      <c r="M130" s="1360"/>
      <c r="N130" s="1388"/>
      <c r="O130" s="1388"/>
      <c r="P130" s="1392"/>
      <c r="Q130" s="1393"/>
      <c r="R130" s="1394"/>
      <c r="S130" s="471"/>
      <c r="T130" s="1395"/>
      <c r="U130" s="1395"/>
      <c r="V130" s="1395"/>
      <c r="W130" s="1395"/>
      <c r="X130" s="1395"/>
      <c r="Y130" s="1395"/>
      <c r="Z130" s="1383"/>
      <c r="AA130" s="1383"/>
      <c r="AB130" s="1383"/>
      <c r="AC130" s="1383"/>
      <c r="AD130" s="1383"/>
      <c r="AE130" s="1384"/>
    </row>
    <row r="131" spans="2:31" s="253" customFormat="1" ht="7.5" customHeight="1">
      <c r="B131" s="1140"/>
      <c r="C131" s="1264"/>
      <c r="D131" s="440"/>
      <c r="E131" s="440"/>
      <c r="F131" s="423"/>
      <c r="G131" s="1381"/>
      <c r="H131" s="1381"/>
      <c r="I131" s="1381"/>
      <c r="J131" s="423"/>
      <c r="K131" s="1381"/>
      <c r="L131" s="1381"/>
      <c r="M131" s="1381"/>
      <c r="N131" s="422"/>
      <c r="O131" s="472"/>
      <c r="P131" s="472"/>
      <c r="Q131" s="367"/>
      <c r="R131" s="367"/>
      <c r="S131" s="367"/>
      <c r="T131" s="367"/>
      <c r="U131" s="367"/>
      <c r="V131" s="440"/>
      <c r="W131" s="440"/>
      <c r="X131" s="440"/>
      <c r="Y131" s="440"/>
      <c r="Z131" s="1385"/>
      <c r="AA131" s="1385"/>
      <c r="AB131" s="1385"/>
      <c r="AC131" s="1385"/>
      <c r="AD131" s="1385"/>
      <c r="AE131" s="1386"/>
    </row>
    <row r="132" spans="2:31" s="253" customFormat="1" ht="15" customHeight="1">
      <c r="B132" s="1140"/>
      <c r="C132" s="261">
        <v>57</v>
      </c>
      <c r="D132" s="497"/>
      <c r="E132" s="498"/>
      <c r="F132" s="499"/>
      <c r="G132" s="499"/>
      <c r="H132" s="500"/>
      <c r="I132" s="499"/>
      <c r="J132" s="499"/>
      <c r="K132" s="498"/>
      <c r="L132" s="501"/>
      <c r="M132" s="501"/>
      <c r="N132" s="502"/>
      <c r="O132" s="502"/>
      <c r="P132" s="502"/>
      <c r="Q132" s="502"/>
      <c r="R132" s="502"/>
      <c r="S132" s="502"/>
      <c r="T132" s="502"/>
      <c r="U132" s="502"/>
      <c r="V132" s="502"/>
      <c r="W132" s="502"/>
      <c r="X132" s="502"/>
      <c r="Y132" s="502"/>
      <c r="Z132" s="502"/>
      <c r="AA132" s="502"/>
      <c r="AB132" s="503"/>
      <c r="AC132" s="99" t="s">
        <v>108</v>
      </c>
      <c r="AD132" s="504"/>
      <c r="AE132" s="505"/>
    </row>
    <row r="133" spans="2:31" s="253" customFormat="1" ht="4.5" customHeight="1">
      <c r="B133" s="1140"/>
      <c r="T133" s="291"/>
    </row>
    <row r="134" spans="2:31">
      <c r="B134" s="249"/>
    </row>
  </sheetData>
  <sheetProtection password="B220" sheet="1" objects="1" scenarios="1" formatCells="0"/>
  <mergeCells count="307">
    <mergeCell ref="Z125:AA125"/>
    <mergeCell ref="P112:P113"/>
    <mergeCell ref="P114:P115"/>
    <mergeCell ref="P116:P117"/>
    <mergeCell ref="Z130:AE131"/>
    <mergeCell ref="N129:O130"/>
    <mergeCell ref="P129:R130"/>
    <mergeCell ref="T129:Y130"/>
    <mergeCell ref="H2:V2"/>
    <mergeCell ref="H3:V3"/>
    <mergeCell ref="I4:V4"/>
    <mergeCell ref="Z128:AE129"/>
    <mergeCell ref="Y111:Z112"/>
    <mergeCell ref="X125:Y125"/>
    <mergeCell ref="Z124:AA124"/>
    <mergeCell ref="AA115:AB116"/>
    <mergeCell ref="R120:T121"/>
    <mergeCell ref="P120:P121"/>
    <mergeCell ref="P110:P111"/>
    <mergeCell ref="P118:P119"/>
    <mergeCell ref="AA119:AB120"/>
    <mergeCell ref="AD98:AE98"/>
    <mergeCell ref="U99:V99"/>
    <mergeCell ref="N104:Q107"/>
    <mergeCell ref="D124:E124"/>
    <mergeCell ref="F124:J124"/>
    <mergeCell ref="K124:O124"/>
    <mergeCell ref="C128:C129"/>
    <mergeCell ref="D125:E125"/>
    <mergeCell ref="D126:E126"/>
    <mergeCell ref="C130:C131"/>
    <mergeCell ref="J129:J130"/>
    <mergeCell ref="K130:M131"/>
    <mergeCell ref="K128:M129"/>
    <mergeCell ref="E129:F130"/>
    <mergeCell ref="G130:I131"/>
    <mergeCell ref="G128:I129"/>
    <mergeCell ref="F125:J125"/>
    <mergeCell ref="K125:O125"/>
    <mergeCell ref="F126:J126"/>
    <mergeCell ref="K126:O126"/>
    <mergeCell ref="Q115:Q116"/>
    <mergeCell ref="Y115:Z116"/>
    <mergeCell ref="Y119:Z120"/>
    <mergeCell ref="M111:O112"/>
    <mergeCell ref="M115:O116"/>
    <mergeCell ref="G119:I120"/>
    <mergeCell ref="F122:G122"/>
    <mergeCell ref="H122:I122"/>
    <mergeCell ref="M119:O120"/>
    <mergeCell ref="H114:I115"/>
    <mergeCell ref="R118:T119"/>
    <mergeCell ref="Q119:Q120"/>
    <mergeCell ref="Q125:W125"/>
    <mergeCell ref="U115:X116"/>
    <mergeCell ref="D111:E112"/>
    <mergeCell ref="C118:C119"/>
    <mergeCell ref="C114:C115"/>
    <mergeCell ref="U111:X112"/>
    <mergeCell ref="R110:T111"/>
    <mergeCell ref="F110:G111"/>
    <mergeCell ref="F112:G113"/>
    <mergeCell ref="H111:H112"/>
    <mergeCell ref="I110:K111"/>
    <mergeCell ref="I112:J113"/>
    <mergeCell ref="D119:E120"/>
    <mergeCell ref="F118:F119"/>
    <mergeCell ref="C112:C113"/>
    <mergeCell ref="C120:C121"/>
    <mergeCell ref="E114:E115"/>
    <mergeCell ref="F120:F121"/>
    <mergeCell ref="F114:G115"/>
    <mergeCell ref="Q124:W124"/>
    <mergeCell ref="X124:Y124"/>
    <mergeCell ref="Q111:Q112"/>
    <mergeCell ref="R112:T113"/>
    <mergeCell ref="U119:X120"/>
    <mergeCell ref="AA111:AB112"/>
    <mergeCell ref="B64:B133"/>
    <mergeCell ref="L95:R95"/>
    <mergeCell ref="L96:R96"/>
    <mergeCell ref="L97:R97"/>
    <mergeCell ref="L98:R98"/>
    <mergeCell ref="C116:C117"/>
    <mergeCell ref="R114:T115"/>
    <mergeCell ref="R116:T117"/>
    <mergeCell ref="S99:T99"/>
    <mergeCell ref="L92:M92"/>
    <mergeCell ref="L93:M93"/>
    <mergeCell ref="L100:W100"/>
    <mergeCell ref="N93:Q93"/>
    <mergeCell ref="R93:U93"/>
    <mergeCell ref="N92:Q92"/>
    <mergeCell ref="R92:U92"/>
    <mergeCell ref="V92:W92"/>
    <mergeCell ref="V90:W91"/>
    <mergeCell ref="C106:C107"/>
    <mergeCell ref="D101:G103"/>
    <mergeCell ref="H101:K103"/>
    <mergeCell ref="L101:Q101"/>
    <mergeCell ref="C110:C111"/>
    <mergeCell ref="L90:U91"/>
    <mergeCell ref="R104:S107"/>
    <mergeCell ref="M41:M42"/>
    <mergeCell ref="AC43:AC44"/>
    <mergeCell ref="AD43:AD44"/>
    <mergeCell ref="V41:Y42"/>
    <mergeCell ref="AB37:AC42"/>
    <mergeCell ref="Z41:Z42"/>
    <mergeCell ref="F51:G51"/>
    <mergeCell ref="R41:S42"/>
    <mergeCell ref="I50:J50"/>
    <mergeCell ref="P41:Q42"/>
    <mergeCell ref="N41:O42"/>
    <mergeCell ref="F48:G48"/>
    <mergeCell ref="L43:M44"/>
    <mergeCell ref="N43:Q44"/>
    <mergeCell ref="R43:U44"/>
    <mergeCell ref="N46:X46"/>
    <mergeCell ref="T41:U42"/>
    <mergeCell ref="F40:F41"/>
    <mergeCell ref="G40:G41"/>
    <mergeCell ref="H40:H41"/>
    <mergeCell ref="C42:C43"/>
    <mergeCell ref="D42:E43"/>
    <mergeCell ref="F42:F43"/>
    <mergeCell ref="G42:G43"/>
    <mergeCell ref="C38:C39"/>
    <mergeCell ref="I38:I39"/>
    <mergeCell ref="N37:Q37"/>
    <mergeCell ref="AD53:AE53"/>
    <mergeCell ref="AA34:AC34"/>
    <mergeCell ref="AD34:AE34"/>
    <mergeCell ref="V36:AE36"/>
    <mergeCell ref="L41:L42"/>
    <mergeCell ref="V43:AA44"/>
    <mergeCell ref="Q52:T52"/>
    <mergeCell ref="C40:C41"/>
    <mergeCell ref="D40:E40"/>
    <mergeCell ref="AC2:AE2"/>
    <mergeCell ref="AC5:AE6"/>
    <mergeCell ref="Z30:AA30"/>
    <mergeCell ref="AB30:AC30"/>
    <mergeCell ref="AD30:AE30"/>
    <mergeCell ref="Z37:AA38"/>
    <mergeCell ref="Z27:AA29"/>
    <mergeCell ref="AB27:AC29"/>
    <mergeCell ref="AD27:AE29"/>
    <mergeCell ref="AA41:AA42"/>
    <mergeCell ref="I40:I41"/>
    <mergeCell ref="D41:E41"/>
    <mergeCell ref="J41:J42"/>
    <mergeCell ref="H42:H43"/>
    <mergeCell ref="I42:I43"/>
    <mergeCell ref="J43:K44"/>
    <mergeCell ref="D44:E44"/>
    <mergeCell ref="K41:K42"/>
    <mergeCell ref="F37:F38"/>
    <mergeCell ref="G37:G38"/>
    <mergeCell ref="H37:H38"/>
    <mergeCell ref="J37:K39"/>
    <mergeCell ref="X32:AC32"/>
    <mergeCell ref="X39:X40"/>
    <mergeCell ref="Y39:Y40"/>
    <mergeCell ref="Z39:Z40"/>
    <mergeCell ref="AD37:AE42"/>
    <mergeCell ref="AA39:AA40"/>
    <mergeCell ref="AD32:AE32"/>
    <mergeCell ref="X33:Z33"/>
    <mergeCell ref="AD33:AE33"/>
    <mergeCell ref="X34:Z34"/>
    <mergeCell ref="AA33:AC33"/>
    <mergeCell ref="B2:B63"/>
    <mergeCell ref="N30:Q30"/>
    <mergeCell ref="R30:U30"/>
    <mergeCell ref="V30:W30"/>
    <mergeCell ref="X30:Y30"/>
    <mergeCell ref="X27:Y29"/>
    <mergeCell ref="N33:S33"/>
    <mergeCell ref="D36:H36"/>
    <mergeCell ref="I36:I37"/>
    <mergeCell ref="J36:M36"/>
    <mergeCell ref="G17:I17"/>
    <mergeCell ref="U33:W33"/>
    <mergeCell ref="N32:W32"/>
    <mergeCell ref="V31:W31"/>
    <mergeCell ref="G16:I16"/>
    <mergeCell ref="N27:W29"/>
    <mergeCell ref="V20:X20"/>
    <mergeCell ref="R37:U37"/>
    <mergeCell ref="V37:W38"/>
    <mergeCell ref="X37:Y38"/>
    <mergeCell ref="N31:Q31"/>
    <mergeCell ref="R31:U31"/>
    <mergeCell ref="U34:V34"/>
    <mergeCell ref="N36:U36"/>
    <mergeCell ref="V80:X80"/>
    <mergeCell ref="AC65:AE66"/>
    <mergeCell ref="D65:I66"/>
    <mergeCell ref="J65:P66"/>
    <mergeCell ref="Q65:T65"/>
    <mergeCell ref="Q66:T66"/>
    <mergeCell ref="U66:X66"/>
    <mergeCell ref="Y66:Z66"/>
    <mergeCell ref="AA66:AB66"/>
    <mergeCell ref="U65:AB65"/>
    <mergeCell ref="AB53:AC53"/>
    <mergeCell ref="AD54:AE54"/>
    <mergeCell ref="AA58:AB58"/>
    <mergeCell ref="AD58:AE58"/>
    <mergeCell ref="AD59:AE59"/>
    <mergeCell ref="V39:W40"/>
    <mergeCell ref="F57:H57"/>
    <mergeCell ref="J57:L57"/>
    <mergeCell ref="H59:I59"/>
    <mergeCell ref="F47:G47"/>
    <mergeCell ref="F50:G50"/>
    <mergeCell ref="K51:L51"/>
    <mergeCell ref="D46:K46"/>
    <mergeCell ref="Y46:AE46"/>
    <mergeCell ref="AA48:AB48"/>
    <mergeCell ref="AD49:AE49"/>
    <mergeCell ref="AB43:AB44"/>
    <mergeCell ref="AE43:AE44"/>
    <mergeCell ref="N38:Q39"/>
    <mergeCell ref="R38:U39"/>
    <mergeCell ref="L37:M39"/>
    <mergeCell ref="C102:C103"/>
    <mergeCell ref="C104:C105"/>
    <mergeCell ref="L102:Q103"/>
    <mergeCell ref="M104:M107"/>
    <mergeCell ref="U96:V96"/>
    <mergeCell ref="U98:V98"/>
    <mergeCell ref="AB95:AC95"/>
    <mergeCell ref="U97:V97"/>
    <mergeCell ref="X96:Z96"/>
    <mergeCell ref="X95:Z95"/>
    <mergeCell ref="AB96:AC96"/>
    <mergeCell ref="U95:V95"/>
    <mergeCell ref="AB97:AC97"/>
    <mergeCell ref="X97:Z97"/>
    <mergeCell ref="D100:K100"/>
    <mergeCell ref="R101:W101"/>
    <mergeCell ref="R102:W103"/>
    <mergeCell ref="T104:U107"/>
    <mergeCell ref="V104:W107"/>
    <mergeCell ref="S95:T95"/>
    <mergeCell ref="S96:T96"/>
    <mergeCell ref="S97:T97"/>
    <mergeCell ref="S98:T98"/>
    <mergeCell ref="AE106:AE107"/>
    <mergeCell ref="AD95:AE95"/>
    <mergeCell ref="X106:Z107"/>
    <mergeCell ref="AA106:AA107"/>
    <mergeCell ref="AB106:AC107"/>
    <mergeCell ref="AE104:AE105"/>
    <mergeCell ref="AD104:AD105"/>
    <mergeCell ref="AD106:AD107"/>
    <mergeCell ref="X101:Z101"/>
    <mergeCell ref="AD97:AE97"/>
    <mergeCell ref="AA104:AA105"/>
    <mergeCell ref="AB104:AC105"/>
    <mergeCell ref="X104:Z105"/>
    <mergeCell ref="AB98:AC98"/>
    <mergeCell ref="AA101:AE101"/>
    <mergeCell ref="X98:Z98"/>
    <mergeCell ref="AA99:AE99"/>
    <mergeCell ref="AE102:AE103"/>
    <mergeCell ref="AA100:AE100"/>
    <mergeCell ref="X99:Z99"/>
    <mergeCell ref="X100:Z100"/>
    <mergeCell ref="X102:Z103"/>
    <mergeCell ref="AA102:AA103"/>
    <mergeCell ref="AB102:AC103"/>
    <mergeCell ref="AD102:AD103"/>
    <mergeCell ref="D5:I6"/>
    <mergeCell ref="J5:P6"/>
    <mergeCell ref="Q5:T5"/>
    <mergeCell ref="U5:AB5"/>
    <mergeCell ref="Q6:T6"/>
    <mergeCell ref="U6:X6"/>
    <mergeCell ref="Y6:Z6"/>
    <mergeCell ref="AA6:AB6"/>
    <mergeCell ref="AD96:AE96"/>
    <mergeCell ref="AD94:AE94"/>
    <mergeCell ref="X93:Z93"/>
    <mergeCell ref="AD93:AE93"/>
    <mergeCell ref="X90:Z90"/>
    <mergeCell ref="AA90:AE90"/>
    <mergeCell ref="X91:Z91"/>
    <mergeCell ref="X92:Z92"/>
    <mergeCell ref="AA92:AE92"/>
    <mergeCell ref="AA91:AE91"/>
    <mergeCell ref="AB93:AC93"/>
    <mergeCell ref="X94:Z94"/>
    <mergeCell ref="AB94:AC94"/>
    <mergeCell ref="S34:T34"/>
    <mergeCell ref="N34:R34"/>
    <mergeCell ref="X108:Z108"/>
    <mergeCell ref="AB108:AC108"/>
    <mergeCell ref="D104:D107"/>
    <mergeCell ref="E104:E107"/>
    <mergeCell ref="F104:G107"/>
    <mergeCell ref="H104:H107"/>
    <mergeCell ref="I104:I107"/>
    <mergeCell ref="J104:K107"/>
    <mergeCell ref="L104:L107"/>
  </mergeCells>
  <phoneticPr fontId="3"/>
  <dataValidations disablePrompts="1" count="1">
    <dataValidation type="decimal" operator="equal" allowBlank="1" showInputMessage="1" showErrorMessage="1" sqref="AE109">
      <formula1>9999</formula1>
    </dataValidation>
  </dataValidations>
  <pageMargins left="0.55118110236220474" right="0.39370078740157483" top="0.35433070866141736" bottom="0.35433070866141736" header="0" footer="0"/>
  <pageSetup paperSize="9" orientation="portrait" r:id="rId1"/>
  <headerFooter alignWithMargins="0"/>
  <rowBreaks count="1" manualBreakCount="1">
    <brk id="63" min="1" max="30" man="1"/>
  </rowBreaks>
  <colBreaks count="1" manualBreakCount="1">
    <brk id="3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34"/>
  <sheetViews>
    <sheetView view="pageBreakPreview" zoomScaleNormal="115" zoomScaleSheetLayoutView="130" workbookViewId="0"/>
  </sheetViews>
  <sheetFormatPr defaultRowHeight="13.5"/>
  <cols>
    <col min="1" max="1" width="1.25" style="323" customWidth="1"/>
    <col min="2" max="2" width="1.625" style="323" customWidth="1"/>
    <col min="3" max="3" width="2.5" style="323" customWidth="1"/>
    <col min="4" max="4" width="4.375" style="323" customWidth="1"/>
    <col min="5" max="13" width="3.75" style="323" customWidth="1"/>
    <col min="14" max="14" width="1.625" style="323" customWidth="1"/>
    <col min="15" max="15" width="1.5" style="323" customWidth="1"/>
    <col min="16" max="16" width="1.875" style="323" customWidth="1"/>
    <col min="17" max="17" width="2.5" style="323" customWidth="1"/>
    <col min="18" max="19" width="1.5" style="323" customWidth="1"/>
    <col min="20" max="20" width="2.125" style="324" customWidth="1"/>
    <col min="21" max="21" width="2.25" style="323" customWidth="1"/>
    <col min="22" max="31" width="3.75" style="323" customWidth="1"/>
    <col min="32" max="16384" width="9" style="323"/>
  </cols>
  <sheetData>
    <row r="1" spans="2:33" s="247" customFormat="1" ht="7.5" customHeight="1">
      <c r="T1" s="248"/>
    </row>
    <row r="2" spans="2:33" s="253" customFormat="1" ht="11.25" customHeight="1">
      <c r="B2" s="1140" t="s">
        <v>2</v>
      </c>
      <c r="C2" s="102" t="s">
        <v>170</v>
      </c>
      <c r="D2" s="102"/>
      <c r="E2" s="102"/>
      <c r="F2" s="103"/>
      <c r="G2" s="104" t="s">
        <v>1</v>
      </c>
      <c r="H2" s="974" t="s">
        <v>171</v>
      </c>
      <c r="I2" s="974"/>
      <c r="J2" s="974"/>
      <c r="K2" s="974"/>
      <c r="L2" s="974"/>
      <c r="M2" s="974"/>
      <c r="N2" s="974"/>
      <c r="O2" s="974"/>
      <c r="P2" s="974"/>
      <c r="Q2" s="974"/>
      <c r="R2" s="974"/>
      <c r="S2" s="974"/>
      <c r="T2" s="974"/>
      <c r="U2" s="974"/>
      <c r="V2" s="974"/>
      <c r="W2" s="105"/>
      <c r="X2" s="105"/>
      <c r="Y2" s="105"/>
      <c r="Z2" s="105"/>
      <c r="AA2" s="105"/>
      <c r="AB2" s="106" t="s">
        <v>4</v>
      </c>
      <c r="AC2" s="883">
        <f ca="1">NOW()</f>
        <v>42910.852761574075</v>
      </c>
      <c r="AD2" s="883"/>
      <c r="AE2" s="883"/>
    </row>
    <row r="3" spans="2:33" s="253" customFormat="1" ht="11.25" customHeight="1">
      <c r="B3" s="1140"/>
      <c r="C3" s="107"/>
      <c r="D3" s="103"/>
      <c r="E3" s="103"/>
      <c r="F3" s="103"/>
      <c r="G3" s="108"/>
      <c r="H3" s="975" t="s">
        <v>172</v>
      </c>
      <c r="I3" s="975"/>
      <c r="J3" s="975"/>
      <c r="K3" s="975"/>
      <c r="L3" s="975"/>
      <c r="M3" s="975"/>
      <c r="N3" s="975"/>
      <c r="O3" s="975"/>
      <c r="P3" s="975"/>
      <c r="Q3" s="975"/>
      <c r="R3" s="975"/>
      <c r="S3" s="975"/>
      <c r="T3" s="975"/>
      <c r="U3" s="975"/>
      <c r="V3" s="975"/>
      <c r="W3" s="105"/>
      <c r="X3" s="105"/>
      <c r="Y3" s="105"/>
      <c r="Z3" s="109"/>
      <c r="AA3" s="110"/>
      <c r="AB3" s="111" t="s">
        <v>360</v>
      </c>
      <c r="AC3" s="105"/>
      <c r="AD3" s="110"/>
      <c r="AE3" s="112"/>
    </row>
    <row r="4" spans="2:33" s="253" customFormat="1" ht="15" customHeight="1">
      <c r="B4" s="1140"/>
      <c r="C4" s="68" t="s">
        <v>174</v>
      </c>
      <c r="D4" s="114"/>
      <c r="E4" s="114"/>
      <c r="F4" s="114"/>
      <c r="G4" s="114"/>
      <c r="H4" s="105"/>
      <c r="I4" s="976" t="s">
        <v>175</v>
      </c>
      <c r="J4" s="976"/>
      <c r="K4" s="976"/>
      <c r="L4" s="976"/>
      <c r="M4" s="976"/>
      <c r="N4" s="976"/>
      <c r="O4" s="976"/>
      <c r="P4" s="976"/>
      <c r="Q4" s="976"/>
      <c r="R4" s="976"/>
      <c r="S4" s="976"/>
      <c r="T4" s="976"/>
      <c r="U4" s="976"/>
      <c r="V4" s="976"/>
      <c r="W4" s="112"/>
      <c r="X4" s="112"/>
      <c r="Y4" s="112"/>
      <c r="Z4" s="115"/>
      <c r="AA4" s="115"/>
      <c r="AB4" s="116" t="s">
        <v>176</v>
      </c>
      <c r="AC4" s="112"/>
      <c r="AD4" s="115"/>
      <c r="AE4" s="112"/>
    </row>
    <row r="5" spans="2:33" s="253" customFormat="1" ht="18" customHeight="1">
      <c r="B5" s="1140"/>
      <c r="C5" s="258">
        <v>1</v>
      </c>
      <c r="D5" s="1030" t="s">
        <v>337</v>
      </c>
      <c r="E5" s="1031"/>
      <c r="F5" s="1031"/>
      <c r="G5" s="1031"/>
      <c r="H5" s="1031"/>
      <c r="I5" s="1032"/>
      <c r="J5" s="1036" t="s">
        <v>101</v>
      </c>
      <c r="K5" s="1037"/>
      <c r="L5" s="1037"/>
      <c r="M5" s="1037"/>
      <c r="N5" s="1037"/>
      <c r="O5" s="1037"/>
      <c r="P5" s="1038"/>
      <c r="Q5" s="1042" t="s">
        <v>94</v>
      </c>
      <c r="R5" s="1043"/>
      <c r="S5" s="1043"/>
      <c r="T5" s="1044"/>
      <c r="U5" s="1045"/>
      <c r="V5" s="1046"/>
      <c r="W5" s="1046"/>
      <c r="X5" s="1046"/>
      <c r="Y5" s="1046"/>
      <c r="Z5" s="1046"/>
      <c r="AA5" s="1046"/>
      <c r="AB5" s="1047"/>
      <c r="AC5" s="1134" t="s">
        <v>98</v>
      </c>
      <c r="AD5" s="1135"/>
      <c r="AE5" s="1136"/>
      <c r="AG5" s="259"/>
    </row>
    <row r="6" spans="2:33" s="253" customFormat="1" ht="15" customHeight="1" thickBot="1">
      <c r="B6" s="1140"/>
      <c r="C6" s="260">
        <v>2</v>
      </c>
      <c r="D6" s="1033"/>
      <c r="E6" s="1034"/>
      <c r="F6" s="1034"/>
      <c r="G6" s="1034"/>
      <c r="H6" s="1034"/>
      <c r="I6" s="1035"/>
      <c r="J6" s="1039"/>
      <c r="K6" s="1040"/>
      <c r="L6" s="1040"/>
      <c r="M6" s="1040"/>
      <c r="N6" s="1040"/>
      <c r="O6" s="1040"/>
      <c r="P6" s="1041"/>
      <c r="Q6" s="1048" t="s">
        <v>95</v>
      </c>
      <c r="R6" s="1049"/>
      <c r="S6" s="1049"/>
      <c r="T6" s="1050"/>
      <c r="U6" s="1051"/>
      <c r="V6" s="1051"/>
      <c r="W6" s="1051"/>
      <c r="X6" s="1051"/>
      <c r="Y6" s="1052" t="s">
        <v>244</v>
      </c>
      <c r="Z6" s="1052"/>
      <c r="AA6" s="1053" t="s">
        <v>247</v>
      </c>
      <c r="AB6" s="1053"/>
      <c r="AC6" s="1137"/>
      <c r="AD6" s="1138"/>
      <c r="AE6" s="1139"/>
    </row>
    <row r="7" spans="2:33" s="253" customFormat="1" ht="15" customHeight="1">
      <c r="B7" s="1140"/>
      <c r="C7" s="261">
        <v>3</v>
      </c>
      <c r="D7" s="262"/>
      <c r="E7" s="263"/>
      <c r="F7" s="263"/>
      <c r="G7" s="263"/>
      <c r="H7" s="263"/>
      <c r="I7" s="263"/>
      <c r="J7" s="263"/>
      <c r="K7" s="263"/>
      <c r="L7" s="263"/>
      <c r="M7" s="264"/>
      <c r="N7" s="325"/>
      <c r="O7" s="325"/>
      <c r="P7" s="325"/>
      <c r="Q7" s="325"/>
      <c r="R7" s="325"/>
      <c r="S7" s="325"/>
      <c r="T7" s="326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7"/>
    </row>
    <row r="8" spans="2:33" s="253" customFormat="1" ht="15" customHeight="1">
      <c r="B8" s="1140"/>
      <c r="C8" s="261">
        <v>4</v>
      </c>
      <c r="D8" s="328" t="s">
        <v>248</v>
      </c>
      <c r="E8" s="251"/>
      <c r="F8" s="251"/>
      <c r="G8" s="251"/>
      <c r="H8" s="251"/>
      <c r="I8" s="251"/>
      <c r="J8" s="251"/>
      <c r="K8" s="251"/>
      <c r="L8" s="251"/>
      <c r="M8" s="329"/>
      <c r="N8" s="330"/>
      <c r="O8" s="330"/>
      <c r="P8" s="330"/>
      <c r="Q8" s="330"/>
      <c r="R8" s="330"/>
      <c r="S8" s="330"/>
      <c r="T8" s="331"/>
      <c r="U8" s="330"/>
      <c r="V8" s="330"/>
      <c r="W8" s="330"/>
      <c r="X8" s="330"/>
      <c r="Y8" s="330"/>
      <c r="Z8" s="330"/>
      <c r="AA8" s="330"/>
      <c r="AB8" s="330"/>
      <c r="AC8" s="330"/>
      <c r="AD8" s="330"/>
      <c r="AE8" s="332"/>
    </row>
    <row r="9" spans="2:33" s="253" customFormat="1" ht="15" customHeight="1">
      <c r="B9" s="1140"/>
      <c r="C9" s="261">
        <v>5</v>
      </c>
      <c r="D9" s="333" t="s">
        <v>249</v>
      </c>
      <c r="E9" s="330"/>
      <c r="F9" s="330"/>
      <c r="G9" s="330"/>
      <c r="H9" s="330"/>
      <c r="I9" s="330"/>
      <c r="J9" s="330"/>
      <c r="K9" s="330"/>
      <c r="L9" s="330"/>
      <c r="M9" s="329"/>
      <c r="N9" s="330"/>
      <c r="O9" s="330"/>
      <c r="P9" s="330"/>
      <c r="Q9" s="330"/>
      <c r="R9" s="330"/>
      <c r="S9" s="330"/>
      <c r="T9" s="331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2"/>
    </row>
    <row r="10" spans="2:33" s="253" customFormat="1" ht="15" customHeight="1">
      <c r="B10" s="1140"/>
      <c r="C10" s="261">
        <v>6</v>
      </c>
      <c r="M10" s="269"/>
      <c r="N10" s="330"/>
      <c r="O10" s="330"/>
      <c r="P10" s="330"/>
      <c r="Q10" s="330"/>
      <c r="R10" s="330"/>
      <c r="S10" s="330"/>
      <c r="T10" s="331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2"/>
    </row>
    <row r="11" spans="2:33" s="253" customFormat="1" ht="15" customHeight="1">
      <c r="B11" s="1140"/>
      <c r="C11" s="261">
        <v>7</v>
      </c>
      <c r="D11" s="340" t="s">
        <v>343</v>
      </c>
      <c r="E11" s="330"/>
      <c r="F11" s="330"/>
      <c r="G11" s="330"/>
      <c r="H11" s="330"/>
      <c r="I11" s="330"/>
      <c r="J11" s="330"/>
      <c r="K11" s="330"/>
      <c r="L11" s="330"/>
      <c r="M11" s="329"/>
      <c r="N11" s="330"/>
      <c r="O11" s="330"/>
      <c r="P11" s="330"/>
      <c r="Q11" s="330"/>
      <c r="R11" s="330"/>
      <c r="S11" s="330"/>
      <c r="T11" s="331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2"/>
    </row>
    <row r="12" spans="2:33" s="253" customFormat="1" ht="15" customHeight="1">
      <c r="B12" s="1140"/>
      <c r="C12" s="261">
        <v>8</v>
      </c>
      <c r="D12" s="334" t="s">
        <v>178</v>
      </c>
      <c r="E12" s="330"/>
      <c r="F12" s="330"/>
      <c r="G12" s="330"/>
      <c r="H12" s="330"/>
      <c r="I12" s="330"/>
      <c r="J12" s="330"/>
      <c r="K12" s="330"/>
      <c r="L12" s="330"/>
      <c r="M12" s="329"/>
      <c r="N12" s="330"/>
      <c r="O12" s="330"/>
      <c r="P12" s="330"/>
      <c r="Q12" s="330"/>
      <c r="R12" s="330"/>
      <c r="S12" s="330"/>
      <c r="T12" s="331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2"/>
    </row>
    <row r="13" spans="2:33" s="253" customFormat="1" ht="15" customHeight="1">
      <c r="B13" s="1140"/>
      <c r="C13" s="261">
        <v>9</v>
      </c>
      <c r="D13" s="335" t="s">
        <v>179</v>
      </c>
      <c r="E13" s="330"/>
      <c r="F13" s="330"/>
      <c r="G13" s="330"/>
      <c r="H13" s="330"/>
      <c r="I13" s="330"/>
      <c r="J13" s="330"/>
      <c r="K13" s="330"/>
      <c r="L13" s="330"/>
      <c r="M13" s="329"/>
      <c r="N13" s="330"/>
      <c r="O13" s="330"/>
      <c r="P13" s="330"/>
      <c r="Q13" s="330"/>
      <c r="R13" s="330"/>
      <c r="S13" s="330"/>
      <c r="T13" s="331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2"/>
    </row>
    <row r="14" spans="2:33" s="253" customFormat="1" ht="15" customHeight="1">
      <c r="B14" s="1140"/>
      <c r="C14" s="261">
        <v>10</v>
      </c>
      <c r="D14" s="334" t="s">
        <v>180</v>
      </c>
      <c r="E14" s="330"/>
      <c r="F14" s="330"/>
      <c r="G14" s="330"/>
      <c r="H14" s="330"/>
      <c r="I14" s="330"/>
      <c r="J14" s="330"/>
      <c r="K14" s="330"/>
      <c r="L14" s="330"/>
      <c r="M14" s="329"/>
      <c r="N14" s="330"/>
      <c r="O14" s="330"/>
      <c r="P14" s="330"/>
      <c r="Q14" s="330"/>
      <c r="R14" s="330"/>
      <c r="S14" s="330"/>
      <c r="T14" s="331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2"/>
    </row>
    <row r="15" spans="2:33" s="253" customFormat="1" ht="15" customHeight="1">
      <c r="B15" s="1140"/>
      <c r="C15" s="261">
        <v>11</v>
      </c>
      <c r="D15" s="335" t="s">
        <v>181</v>
      </c>
      <c r="E15" s="330"/>
      <c r="F15" s="330"/>
      <c r="G15" s="330"/>
      <c r="H15" s="330"/>
      <c r="I15" s="330"/>
      <c r="J15" s="330"/>
      <c r="K15" s="330"/>
      <c r="L15" s="330"/>
      <c r="M15" s="329"/>
      <c r="N15" s="330"/>
      <c r="O15" s="330"/>
      <c r="P15" s="330"/>
      <c r="Q15" s="330"/>
      <c r="R15" s="330"/>
      <c r="S15" s="330"/>
      <c r="T15" s="331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2"/>
    </row>
    <row r="16" spans="2:33" s="253" customFormat="1" ht="15" customHeight="1">
      <c r="B16" s="1140"/>
      <c r="C16" s="261">
        <v>12</v>
      </c>
      <c r="D16" s="270"/>
      <c r="E16" s="266"/>
      <c r="F16" s="266"/>
      <c r="G16" s="1157"/>
      <c r="H16" s="1157"/>
      <c r="I16" s="1157"/>
      <c r="J16" s="266"/>
      <c r="K16" s="266"/>
      <c r="L16" s="266"/>
      <c r="M16" s="265"/>
      <c r="N16" s="330"/>
      <c r="O16" s="330"/>
      <c r="P16" s="330"/>
      <c r="Q16" s="330"/>
      <c r="R16" s="330"/>
      <c r="S16" s="330"/>
      <c r="T16" s="331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2"/>
    </row>
    <row r="17" spans="2:31" s="253" customFormat="1" ht="15" customHeight="1">
      <c r="B17" s="1140"/>
      <c r="C17" s="261">
        <v>13</v>
      </c>
      <c r="D17" s="270"/>
      <c r="E17" s="266"/>
      <c r="F17" s="266"/>
      <c r="G17" s="1157"/>
      <c r="H17" s="1157"/>
      <c r="I17" s="1157"/>
      <c r="J17" s="266"/>
      <c r="K17" s="266"/>
      <c r="L17" s="266"/>
      <c r="M17" s="265"/>
      <c r="N17" s="330"/>
      <c r="O17" s="330"/>
      <c r="P17" s="330"/>
      <c r="Q17" s="330"/>
      <c r="R17" s="330"/>
      <c r="S17" s="330"/>
      <c r="T17" s="331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2"/>
    </row>
    <row r="18" spans="2:31" s="253" customFormat="1" ht="15" customHeight="1">
      <c r="B18" s="1140"/>
      <c r="C18" s="261">
        <v>14</v>
      </c>
      <c r="D18" s="331" t="s">
        <v>182</v>
      </c>
      <c r="E18" s="330"/>
      <c r="F18" s="330"/>
      <c r="G18" s="330"/>
      <c r="H18" s="330"/>
      <c r="I18" s="336"/>
      <c r="J18" s="330"/>
      <c r="K18" s="330"/>
      <c r="L18" s="330"/>
      <c r="M18" s="329"/>
      <c r="N18" s="330"/>
      <c r="O18" s="330"/>
      <c r="P18" s="330"/>
      <c r="Q18" s="330"/>
      <c r="R18" s="330"/>
      <c r="S18" s="330"/>
      <c r="T18" s="331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2"/>
    </row>
    <row r="19" spans="2:31" s="253" customFormat="1" ht="15" customHeight="1">
      <c r="B19" s="1140"/>
      <c r="C19" s="261">
        <v>15</v>
      </c>
      <c r="D19" s="334" t="s">
        <v>183</v>
      </c>
      <c r="E19" s="330"/>
      <c r="F19" s="330"/>
      <c r="G19" s="330"/>
      <c r="H19" s="337" t="s">
        <v>184</v>
      </c>
      <c r="I19" s="507"/>
      <c r="J19" s="331" t="s">
        <v>185</v>
      </c>
      <c r="K19" s="330"/>
      <c r="L19" s="330"/>
      <c r="M19" s="329"/>
      <c r="N19" s="330"/>
      <c r="O19" s="330"/>
      <c r="P19" s="330"/>
      <c r="Q19" s="330"/>
      <c r="R19" s="330"/>
      <c r="S19" s="330"/>
      <c r="T19" s="331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2"/>
    </row>
    <row r="20" spans="2:31" s="253" customFormat="1" ht="15" customHeight="1">
      <c r="B20" s="1140"/>
      <c r="C20" s="261">
        <v>16</v>
      </c>
      <c r="D20" s="334" t="s">
        <v>186</v>
      </c>
      <c r="E20" s="330"/>
      <c r="F20" s="330"/>
      <c r="G20" s="330"/>
      <c r="H20" s="337" t="s">
        <v>187</v>
      </c>
      <c r="I20" s="507"/>
      <c r="J20" s="331" t="s">
        <v>185</v>
      </c>
      <c r="K20" s="330"/>
      <c r="L20" s="330"/>
      <c r="M20" s="329"/>
      <c r="N20" s="330"/>
      <c r="O20" s="330"/>
      <c r="P20" s="330"/>
      <c r="Q20" s="330"/>
      <c r="R20" s="330"/>
      <c r="S20" s="330"/>
      <c r="T20" s="331"/>
      <c r="U20" s="330"/>
      <c r="V20" s="1133" t="str">
        <f>IF(X31="","",INT(X31*9.80665)/1000&amp;"[KN]")</f>
        <v/>
      </c>
      <c r="W20" s="1133"/>
      <c r="X20" s="1133"/>
      <c r="Y20" s="330"/>
      <c r="Z20" s="330"/>
      <c r="AA20" s="330"/>
      <c r="AB20" s="330"/>
      <c r="AC20" s="330"/>
      <c r="AD20" s="330"/>
      <c r="AE20" s="332"/>
    </row>
    <row r="21" spans="2:31" s="253" customFormat="1" ht="15" customHeight="1">
      <c r="B21" s="1140"/>
      <c r="C21" s="261">
        <v>17</v>
      </c>
      <c r="D21" s="267"/>
      <c r="E21" s="266"/>
      <c r="F21" s="266"/>
      <c r="G21" s="266"/>
      <c r="H21" s="266"/>
      <c r="I21" s="266"/>
      <c r="J21" s="266"/>
      <c r="K21" s="266"/>
      <c r="L21" s="266"/>
      <c r="M21" s="265"/>
      <c r="N21" s="330"/>
      <c r="O21" s="330"/>
      <c r="P21" s="330"/>
      <c r="Q21" s="330"/>
      <c r="R21" s="330"/>
      <c r="S21" s="330"/>
      <c r="T21" s="331"/>
      <c r="U21" s="330"/>
      <c r="V21" s="330"/>
      <c r="W21" s="330"/>
      <c r="X21" s="330"/>
      <c r="Y21" s="330"/>
      <c r="Z21" s="330"/>
      <c r="AA21" s="330"/>
      <c r="AB21" s="330"/>
      <c r="AC21" s="330"/>
      <c r="AD21" s="330"/>
      <c r="AE21" s="332"/>
    </row>
    <row r="22" spans="2:31" s="253" customFormat="1" ht="15" customHeight="1">
      <c r="B22" s="1140"/>
      <c r="C22" s="261">
        <v>18</v>
      </c>
      <c r="D22" s="267"/>
      <c r="E22" s="266"/>
      <c r="F22" s="266"/>
      <c r="G22" s="266"/>
      <c r="H22" s="266"/>
      <c r="I22" s="266"/>
      <c r="J22" s="266"/>
      <c r="K22" s="266"/>
      <c r="L22" s="266"/>
      <c r="M22" s="265"/>
      <c r="N22" s="330"/>
      <c r="O22" s="330"/>
      <c r="P22" s="330"/>
      <c r="Q22" s="330"/>
      <c r="R22" s="330"/>
      <c r="S22" s="330"/>
      <c r="T22" s="331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2"/>
    </row>
    <row r="23" spans="2:31" s="253" customFormat="1" ht="15" customHeight="1">
      <c r="B23" s="1140"/>
      <c r="C23" s="261">
        <v>19</v>
      </c>
      <c r="D23" s="267"/>
      <c r="E23" s="266"/>
      <c r="F23" s="266"/>
      <c r="G23" s="266"/>
      <c r="H23" s="266"/>
      <c r="I23" s="266"/>
      <c r="J23" s="266"/>
      <c r="K23" s="266"/>
      <c r="L23" s="266"/>
      <c r="M23" s="265"/>
      <c r="N23" s="330"/>
      <c r="O23" s="330"/>
      <c r="P23" s="330"/>
      <c r="Q23" s="330"/>
      <c r="R23" s="330"/>
      <c r="S23" s="330"/>
      <c r="T23" s="331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2"/>
    </row>
    <row r="24" spans="2:31" s="253" customFormat="1" ht="15" customHeight="1">
      <c r="B24" s="1140"/>
      <c r="C24" s="261">
        <v>20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5"/>
      <c r="N24" s="330"/>
      <c r="O24" s="330"/>
      <c r="P24" s="330"/>
      <c r="Q24" s="330"/>
      <c r="R24" s="330"/>
      <c r="S24" s="330"/>
      <c r="T24" s="331"/>
      <c r="U24" s="330"/>
      <c r="V24" s="330"/>
      <c r="W24" s="330"/>
      <c r="X24" s="330"/>
      <c r="Y24" s="330"/>
      <c r="Z24" s="330"/>
      <c r="AA24" s="330"/>
      <c r="AB24" s="338"/>
      <c r="AC24" s="330"/>
      <c r="AD24" s="330"/>
      <c r="AE24" s="332"/>
    </row>
    <row r="25" spans="2:31" s="253" customFormat="1" ht="15" customHeight="1">
      <c r="B25" s="1140"/>
      <c r="C25" s="261">
        <v>21</v>
      </c>
      <c r="D25" s="330"/>
      <c r="E25" s="339" t="s">
        <v>188</v>
      </c>
      <c r="F25" s="340" t="s">
        <v>189</v>
      </c>
      <c r="G25" s="330"/>
      <c r="H25" s="330"/>
      <c r="I25" s="330"/>
      <c r="J25" s="330"/>
      <c r="K25" s="330"/>
      <c r="L25" s="330"/>
      <c r="M25" s="329"/>
      <c r="N25" s="330"/>
      <c r="O25" s="330"/>
      <c r="P25" s="330"/>
      <c r="Q25" s="330"/>
      <c r="R25" s="330"/>
      <c r="S25" s="330"/>
      <c r="T25" s="331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2"/>
    </row>
    <row r="26" spans="2:31" s="253" customFormat="1" ht="15" customHeight="1">
      <c r="B26" s="1140"/>
      <c r="C26" s="261">
        <v>22</v>
      </c>
      <c r="D26" s="330"/>
      <c r="E26" s="339" t="s">
        <v>190</v>
      </c>
      <c r="F26" s="340" t="s">
        <v>191</v>
      </c>
      <c r="G26" s="330"/>
      <c r="H26" s="330"/>
      <c r="I26" s="330"/>
      <c r="J26" s="330"/>
      <c r="K26" s="330"/>
      <c r="L26" s="330"/>
      <c r="M26" s="329"/>
      <c r="N26" s="336"/>
      <c r="O26" s="336"/>
      <c r="P26" s="336"/>
      <c r="Q26" s="336"/>
      <c r="R26" s="336"/>
      <c r="S26" s="336"/>
      <c r="T26" s="341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42"/>
    </row>
    <row r="27" spans="2:31" s="253" customFormat="1" ht="15" customHeight="1">
      <c r="B27" s="1140"/>
      <c r="C27" s="261">
        <v>23</v>
      </c>
      <c r="D27" s="266"/>
      <c r="E27" s="273"/>
      <c r="F27" s="274"/>
      <c r="G27" s="266"/>
      <c r="H27" s="266"/>
      <c r="I27" s="266"/>
      <c r="J27" s="266"/>
      <c r="K27" s="266"/>
      <c r="L27" s="266"/>
      <c r="M27" s="265"/>
      <c r="N27" s="1160" t="s">
        <v>59</v>
      </c>
      <c r="O27" s="1161"/>
      <c r="P27" s="1161"/>
      <c r="Q27" s="1161"/>
      <c r="R27" s="1161"/>
      <c r="S27" s="1161"/>
      <c r="T27" s="1161"/>
      <c r="U27" s="1161"/>
      <c r="V27" s="1161"/>
      <c r="W27" s="1147"/>
      <c r="X27" s="1147" t="s">
        <v>64</v>
      </c>
      <c r="Y27" s="1148"/>
      <c r="Z27" s="1223" t="s">
        <v>192</v>
      </c>
      <c r="AA27" s="1223"/>
      <c r="AB27" s="1223" t="s">
        <v>193</v>
      </c>
      <c r="AC27" s="1226"/>
      <c r="AD27" s="1226" t="s">
        <v>194</v>
      </c>
      <c r="AE27" s="1229"/>
    </row>
    <row r="28" spans="2:31" s="253" customFormat="1" ht="15" customHeight="1">
      <c r="B28" s="1140"/>
      <c r="C28" s="261">
        <v>24</v>
      </c>
      <c r="D28" s="330"/>
      <c r="E28" s="343" t="s">
        <v>195</v>
      </c>
      <c r="F28" s="340" t="s">
        <v>196</v>
      </c>
      <c r="G28" s="330"/>
      <c r="H28" s="330"/>
      <c r="I28" s="330"/>
      <c r="J28" s="330"/>
      <c r="K28" s="330"/>
      <c r="L28" s="330"/>
      <c r="M28" s="329"/>
      <c r="N28" s="1162"/>
      <c r="O28" s="1163"/>
      <c r="P28" s="1163"/>
      <c r="Q28" s="1163"/>
      <c r="R28" s="1163"/>
      <c r="S28" s="1163"/>
      <c r="T28" s="1163"/>
      <c r="U28" s="1163"/>
      <c r="V28" s="1163"/>
      <c r="W28" s="1149"/>
      <c r="X28" s="1149"/>
      <c r="Y28" s="1150"/>
      <c r="Z28" s="1224"/>
      <c r="AA28" s="1224"/>
      <c r="AB28" s="1224"/>
      <c r="AC28" s="1227"/>
      <c r="AD28" s="1227"/>
      <c r="AE28" s="1230"/>
    </row>
    <row r="29" spans="2:31" s="253" customFormat="1" ht="15" customHeight="1">
      <c r="B29" s="1140"/>
      <c r="C29" s="261">
        <v>25</v>
      </c>
      <c r="D29" s="330"/>
      <c r="E29" s="343" t="s">
        <v>197</v>
      </c>
      <c r="F29" s="340" t="s">
        <v>198</v>
      </c>
      <c r="G29" s="330"/>
      <c r="H29" s="330"/>
      <c r="I29" s="330"/>
      <c r="J29" s="330"/>
      <c r="K29" s="330"/>
      <c r="L29" s="330"/>
      <c r="M29" s="329"/>
      <c r="N29" s="1164"/>
      <c r="O29" s="1165"/>
      <c r="P29" s="1165"/>
      <c r="Q29" s="1165"/>
      <c r="R29" s="1165"/>
      <c r="S29" s="1165"/>
      <c r="T29" s="1165"/>
      <c r="U29" s="1165"/>
      <c r="V29" s="1165"/>
      <c r="W29" s="1151"/>
      <c r="X29" s="1151"/>
      <c r="Y29" s="1152"/>
      <c r="Z29" s="1225"/>
      <c r="AA29" s="1225"/>
      <c r="AB29" s="1225"/>
      <c r="AC29" s="1228"/>
      <c r="AD29" s="1228"/>
      <c r="AE29" s="1231"/>
    </row>
    <row r="30" spans="2:31" s="253" customFormat="1" ht="15" customHeight="1">
      <c r="B30" s="1140"/>
      <c r="C30" s="261">
        <v>26</v>
      </c>
      <c r="D30" s="330"/>
      <c r="E30" s="343" t="s">
        <v>199</v>
      </c>
      <c r="F30" s="331" t="s">
        <v>200</v>
      </c>
      <c r="G30" s="330"/>
      <c r="H30" s="330"/>
      <c r="I30" s="330"/>
      <c r="J30" s="330"/>
      <c r="K30" s="330"/>
      <c r="L30" s="330"/>
      <c r="M30" s="329"/>
      <c r="N30" s="1141" t="s">
        <v>201</v>
      </c>
      <c r="O30" s="1142"/>
      <c r="P30" s="1142"/>
      <c r="Q30" s="1142"/>
      <c r="R30" s="1143" t="s">
        <v>202</v>
      </c>
      <c r="S30" s="1142"/>
      <c r="T30" s="1142"/>
      <c r="U30" s="1142"/>
      <c r="V30" s="1144" t="s">
        <v>203</v>
      </c>
      <c r="W30" s="1145"/>
      <c r="X30" s="1144" t="s">
        <v>204</v>
      </c>
      <c r="Y30" s="1146"/>
      <c r="Z30" s="1219" t="s">
        <v>205</v>
      </c>
      <c r="AA30" s="1220"/>
      <c r="AB30" s="1219" t="s">
        <v>206</v>
      </c>
      <c r="AC30" s="1220"/>
      <c r="AD30" s="1221" t="s">
        <v>207</v>
      </c>
      <c r="AE30" s="1222"/>
    </row>
    <row r="31" spans="2:31" s="253" customFormat="1" ht="15" customHeight="1">
      <c r="B31" s="1140"/>
      <c r="C31" s="261">
        <v>27</v>
      </c>
      <c r="D31" s="266"/>
      <c r="E31" s="277"/>
      <c r="F31" s="268"/>
      <c r="G31" s="266"/>
      <c r="H31" s="266"/>
      <c r="I31" s="266"/>
      <c r="J31" s="266"/>
      <c r="K31" s="266"/>
      <c r="L31" s="266"/>
      <c r="M31" s="265"/>
      <c r="N31" s="1158"/>
      <c r="O31" s="1176"/>
      <c r="P31" s="1176"/>
      <c r="Q31" s="1159"/>
      <c r="R31" s="1158"/>
      <c r="S31" s="1176"/>
      <c r="T31" s="1176"/>
      <c r="U31" s="1159"/>
      <c r="V31" s="1158"/>
      <c r="W31" s="1159"/>
      <c r="X31" s="278"/>
      <c r="Y31" s="344" t="str">
        <f>IF(X31="","","[Kg]")</f>
        <v/>
      </c>
      <c r="Z31" s="279"/>
      <c r="AA31" s="344" t="str">
        <f>IF(Z31="","","[mm]")</f>
        <v/>
      </c>
      <c r="AB31" s="279"/>
      <c r="AC31" s="344" t="str">
        <f>IF(AB31="","","[mm]")</f>
        <v/>
      </c>
      <c r="AD31" s="279"/>
      <c r="AE31" s="345" t="str">
        <f>IF(AD31="","","[mm]")</f>
        <v/>
      </c>
    </row>
    <row r="32" spans="2:31" s="253" customFormat="1" ht="15" customHeight="1">
      <c r="B32" s="1140"/>
      <c r="C32" s="261">
        <v>28</v>
      </c>
      <c r="D32" s="330"/>
      <c r="E32" s="346" t="s">
        <v>208</v>
      </c>
      <c r="F32" s="340" t="s">
        <v>209</v>
      </c>
      <c r="G32" s="330"/>
      <c r="H32" s="330"/>
      <c r="I32" s="330"/>
      <c r="J32" s="330"/>
      <c r="K32" s="330"/>
      <c r="L32" s="330"/>
      <c r="M32" s="329"/>
      <c r="N32" s="1064" t="s">
        <v>124</v>
      </c>
      <c r="O32" s="1065"/>
      <c r="P32" s="1065"/>
      <c r="Q32" s="1065"/>
      <c r="R32" s="1065"/>
      <c r="S32" s="1065"/>
      <c r="T32" s="1065"/>
      <c r="U32" s="1065"/>
      <c r="V32" s="1065"/>
      <c r="W32" s="1065"/>
      <c r="X32" s="1180" t="s">
        <v>125</v>
      </c>
      <c r="Y32" s="1065"/>
      <c r="Z32" s="1065"/>
      <c r="AA32" s="1065"/>
      <c r="AB32" s="1065"/>
      <c r="AC32" s="1181"/>
      <c r="AD32" s="1194" t="s">
        <v>62</v>
      </c>
      <c r="AE32" s="1195"/>
    </row>
    <row r="33" spans="2:31" s="253" customFormat="1" ht="15" customHeight="1">
      <c r="B33" s="1140"/>
      <c r="C33" s="261">
        <v>29</v>
      </c>
      <c r="D33" s="330"/>
      <c r="E33" s="337" t="s">
        <v>210</v>
      </c>
      <c r="F33" s="331" t="s">
        <v>211</v>
      </c>
      <c r="G33" s="330"/>
      <c r="H33" s="330"/>
      <c r="I33" s="330"/>
      <c r="J33" s="330"/>
      <c r="K33" s="330"/>
      <c r="L33" s="330"/>
      <c r="M33" s="329"/>
      <c r="N33" s="932" t="s">
        <v>212</v>
      </c>
      <c r="O33" s="933"/>
      <c r="P33" s="933"/>
      <c r="Q33" s="933"/>
      <c r="R33" s="933"/>
      <c r="S33" s="933"/>
      <c r="T33" s="154"/>
      <c r="U33" s="934" t="s">
        <v>213</v>
      </c>
      <c r="V33" s="933"/>
      <c r="W33" s="935"/>
      <c r="X33" s="934" t="s">
        <v>359</v>
      </c>
      <c r="Y33" s="936"/>
      <c r="Z33" s="936"/>
      <c r="AA33" s="1205" t="s">
        <v>214</v>
      </c>
      <c r="AB33" s="1206"/>
      <c r="AC33" s="1206"/>
      <c r="AD33" s="1196" t="s">
        <v>63</v>
      </c>
      <c r="AE33" s="1197"/>
    </row>
    <row r="34" spans="2:31" s="253" customFormat="1" ht="15" customHeight="1">
      <c r="B34" s="1140"/>
      <c r="C34" s="261">
        <v>30</v>
      </c>
      <c r="D34" s="330"/>
      <c r="E34" s="337" t="s">
        <v>350</v>
      </c>
      <c r="F34" s="331" t="s">
        <v>216</v>
      </c>
      <c r="G34" s="330"/>
      <c r="H34" s="330"/>
      <c r="I34" s="330"/>
      <c r="J34" s="330"/>
      <c r="K34" s="330"/>
      <c r="L34" s="330"/>
      <c r="M34" s="329"/>
      <c r="N34" s="1078"/>
      <c r="O34" s="1079"/>
      <c r="P34" s="1079"/>
      <c r="Q34" s="1079"/>
      <c r="R34" s="1079"/>
      <c r="S34" s="1076" t="str">
        <f>IF(N34="","","[mm]")</f>
        <v/>
      </c>
      <c r="T34" s="1077"/>
      <c r="U34" s="1177"/>
      <c r="V34" s="1079"/>
      <c r="W34" s="347" t="str">
        <f>IF(U34="","","[mm]")</f>
        <v/>
      </c>
      <c r="X34" s="1198"/>
      <c r="Y34" s="1199"/>
      <c r="Z34" s="1200"/>
      <c r="AA34" s="1198"/>
      <c r="AB34" s="1199"/>
      <c r="AC34" s="1200"/>
      <c r="AD34" s="1270" t="str">
        <f>IF(OR(X34="",AA34=""),"",X34*AA34)</f>
        <v/>
      </c>
      <c r="AE34" s="1271"/>
    </row>
    <row r="35" spans="2:31" s="253" customFormat="1" ht="15" customHeight="1" thickBot="1">
      <c r="B35" s="1140"/>
      <c r="C35" s="261">
        <v>31</v>
      </c>
      <c r="D35" s="272"/>
      <c r="E35" s="272"/>
      <c r="F35" s="280"/>
      <c r="G35" s="272"/>
      <c r="H35" s="272"/>
      <c r="I35" s="272"/>
      <c r="J35" s="272"/>
      <c r="K35" s="272"/>
      <c r="L35" s="272"/>
      <c r="M35" s="272"/>
      <c r="N35" s="281"/>
      <c r="O35" s="281"/>
      <c r="P35" s="281"/>
      <c r="Q35" s="281"/>
      <c r="R35" s="275"/>
      <c r="S35" s="275"/>
      <c r="T35" s="275"/>
      <c r="U35" s="281"/>
      <c r="V35" s="281"/>
      <c r="W35" s="275"/>
      <c r="X35" s="282"/>
      <c r="Y35" s="282"/>
      <c r="Z35" s="282"/>
      <c r="AA35" s="282"/>
      <c r="AB35" s="282"/>
      <c r="AC35" s="282"/>
      <c r="AD35" s="283"/>
      <c r="AE35" s="284"/>
    </row>
    <row r="36" spans="2:31" s="253" customFormat="1" ht="15" customHeight="1">
      <c r="B36" s="1140"/>
      <c r="C36" s="261">
        <v>32</v>
      </c>
      <c r="D36" s="1125" t="s">
        <v>33</v>
      </c>
      <c r="E36" s="1126"/>
      <c r="F36" s="1126"/>
      <c r="G36" s="1126"/>
      <c r="H36" s="1153"/>
      <c r="I36" s="1154" t="s">
        <v>13</v>
      </c>
      <c r="J36" s="1156" t="s">
        <v>10</v>
      </c>
      <c r="K36" s="1126"/>
      <c r="L36" s="1126"/>
      <c r="M36" s="1153"/>
      <c r="N36" s="1156" t="s">
        <v>11</v>
      </c>
      <c r="O36" s="1126"/>
      <c r="P36" s="1126"/>
      <c r="Q36" s="1126"/>
      <c r="R36" s="1126"/>
      <c r="S36" s="1126"/>
      <c r="T36" s="1126"/>
      <c r="U36" s="1153"/>
      <c r="V36" s="1272" t="s">
        <v>217</v>
      </c>
      <c r="W36" s="1273"/>
      <c r="X36" s="1273"/>
      <c r="Y36" s="1273"/>
      <c r="Z36" s="1273"/>
      <c r="AA36" s="1273"/>
      <c r="AB36" s="1273"/>
      <c r="AC36" s="1273"/>
      <c r="AD36" s="1273"/>
      <c r="AE36" s="1274"/>
    </row>
    <row r="37" spans="2:31" s="253" customFormat="1" ht="15" customHeight="1">
      <c r="B37" s="1140"/>
      <c r="C37" s="285">
        <v>33</v>
      </c>
      <c r="D37" s="349"/>
      <c r="E37" s="350"/>
      <c r="F37" s="1248" t="s">
        <v>129</v>
      </c>
      <c r="G37" s="1248" t="s">
        <v>130</v>
      </c>
      <c r="H37" s="1249" t="s">
        <v>131</v>
      </c>
      <c r="I37" s="1155"/>
      <c r="J37" s="1251" t="s">
        <v>20</v>
      </c>
      <c r="K37" s="1252"/>
      <c r="L37" s="1257" t="s">
        <v>21</v>
      </c>
      <c r="M37" s="1258"/>
      <c r="N37" s="1268" t="s">
        <v>22</v>
      </c>
      <c r="O37" s="1167"/>
      <c r="P37" s="1167"/>
      <c r="Q37" s="1269"/>
      <c r="R37" s="1166" t="s">
        <v>132</v>
      </c>
      <c r="S37" s="1167"/>
      <c r="T37" s="1167"/>
      <c r="U37" s="1168"/>
      <c r="V37" s="1169" t="s">
        <v>34</v>
      </c>
      <c r="W37" s="1170"/>
      <c r="X37" s="1173" t="s">
        <v>351</v>
      </c>
      <c r="Y37" s="1170"/>
      <c r="Z37" s="629" t="s">
        <v>358</v>
      </c>
      <c r="AA37" s="630"/>
      <c r="AB37" s="1302" t="s">
        <v>37</v>
      </c>
      <c r="AC37" s="1186"/>
      <c r="AD37" s="1186" t="s">
        <v>38</v>
      </c>
      <c r="AE37" s="1187"/>
    </row>
    <row r="38" spans="2:31" s="253" customFormat="1" ht="7.5" customHeight="1">
      <c r="B38" s="1140"/>
      <c r="C38" s="1216">
        <v>34</v>
      </c>
      <c r="D38" s="349"/>
      <c r="E38" s="350"/>
      <c r="F38" s="1248"/>
      <c r="G38" s="1248"/>
      <c r="H38" s="1250"/>
      <c r="I38" s="836">
        <v>1</v>
      </c>
      <c r="J38" s="1253"/>
      <c r="K38" s="1254"/>
      <c r="L38" s="1259"/>
      <c r="M38" s="1260"/>
      <c r="N38" s="1105" t="s">
        <v>219</v>
      </c>
      <c r="O38" s="1207"/>
      <c r="P38" s="1207"/>
      <c r="Q38" s="1208"/>
      <c r="R38" s="1212" t="s">
        <v>220</v>
      </c>
      <c r="S38" s="1207"/>
      <c r="T38" s="1207"/>
      <c r="U38" s="1213"/>
      <c r="V38" s="1171"/>
      <c r="W38" s="1172"/>
      <c r="X38" s="1174"/>
      <c r="Y38" s="1175"/>
      <c r="Z38" s="631"/>
      <c r="AA38" s="632"/>
      <c r="AB38" s="1303"/>
      <c r="AC38" s="1188"/>
      <c r="AD38" s="1188"/>
      <c r="AE38" s="1189"/>
    </row>
    <row r="39" spans="2:31" s="253" customFormat="1" ht="8.25" customHeight="1">
      <c r="B39" s="1140"/>
      <c r="C39" s="1216"/>
      <c r="D39" s="349"/>
      <c r="E39" s="350"/>
      <c r="F39" s="351"/>
      <c r="G39" s="351"/>
      <c r="H39" s="352"/>
      <c r="I39" s="826"/>
      <c r="J39" s="1255"/>
      <c r="K39" s="1256"/>
      <c r="L39" s="1261"/>
      <c r="M39" s="1262"/>
      <c r="N39" s="1209"/>
      <c r="O39" s="1210"/>
      <c r="P39" s="1210"/>
      <c r="Q39" s="1211"/>
      <c r="R39" s="1214"/>
      <c r="S39" s="1210"/>
      <c r="T39" s="1210"/>
      <c r="U39" s="1215"/>
      <c r="V39" s="1127"/>
      <c r="W39" s="1128"/>
      <c r="X39" s="1182"/>
      <c r="Y39" s="1184"/>
      <c r="Z39" s="945" t="str">
        <f>IF(Y39="","",0.73*3.141592654*(Y39^2)/4)</f>
        <v/>
      </c>
      <c r="AA39" s="1192" t="s">
        <v>221</v>
      </c>
      <c r="AB39" s="1303"/>
      <c r="AC39" s="1188"/>
      <c r="AD39" s="1188"/>
      <c r="AE39" s="1189"/>
    </row>
    <row r="40" spans="2:31" s="253" customFormat="1" ht="7.5" customHeight="1">
      <c r="B40" s="1140"/>
      <c r="C40" s="1216">
        <v>35</v>
      </c>
      <c r="D40" s="1217" t="s">
        <v>17</v>
      </c>
      <c r="E40" s="1218"/>
      <c r="F40" s="1266">
        <v>2</v>
      </c>
      <c r="G40" s="1266">
        <v>1.5</v>
      </c>
      <c r="H40" s="1318">
        <v>1</v>
      </c>
      <c r="I40" s="1234">
        <v>0.9</v>
      </c>
      <c r="J40" s="353"/>
      <c r="K40" s="354"/>
      <c r="L40" s="355"/>
      <c r="M40" s="356"/>
      <c r="N40" s="357"/>
      <c r="O40" s="358"/>
      <c r="P40" s="358"/>
      <c r="Q40" s="359"/>
      <c r="R40" s="355"/>
      <c r="S40" s="358"/>
      <c r="T40" s="360"/>
      <c r="U40" s="356"/>
      <c r="V40" s="1129"/>
      <c r="W40" s="1130"/>
      <c r="X40" s="1183"/>
      <c r="Y40" s="1185"/>
      <c r="Z40" s="946"/>
      <c r="AA40" s="1193"/>
      <c r="AB40" s="1303"/>
      <c r="AC40" s="1188"/>
      <c r="AD40" s="1188"/>
      <c r="AE40" s="1189"/>
    </row>
    <row r="41" spans="2:31" s="253" customFormat="1" ht="7.5" customHeight="1">
      <c r="B41" s="1140"/>
      <c r="C41" s="1216"/>
      <c r="D41" s="1236" t="s">
        <v>136</v>
      </c>
      <c r="E41" s="1237"/>
      <c r="F41" s="1267"/>
      <c r="G41" s="1267"/>
      <c r="H41" s="1319"/>
      <c r="I41" s="1235"/>
      <c r="J41" s="1238" t="s">
        <v>222</v>
      </c>
      <c r="K41" s="1013" t="str">
        <f>IF(I20="","",I19*I20)</f>
        <v/>
      </c>
      <c r="L41" s="1275" t="s">
        <v>223</v>
      </c>
      <c r="M41" s="1291" t="str">
        <f>IF(K41="","",K41/2)</f>
        <v/>
      </c>
      <c r="N41" s="1238" t="s">
        <v>224</v>
      </c>
      <c r="O41" s="1305"/>
      <c r="P41" s="1306" t="str">
        <f>IF(X31="","",K41*X31)</f>
        <v/>
      </c>
      <c r="Q41" s="1307"/>
      <c r="R41" s="1275" t="s">
        <v>225</v>
      </c>
      <c r="S41" s="1305"/>
      <c r="T41" s="1290" t="str">
        <f>IF(X31="","",M41*X31)</f>
        <v/>
      </c>
      <c r="U41" s="1317"/>
      <c r="V41" s="1296" t="s">
        <v>41</v>
      </c>
      <c r="W41" s="1297"/>
      <c r="X41" s="1297"/>
      <c r="Y41" s="1298"/>
      <c r="Z41" s="795" t="str">
        <f>IF(Y39="","",920*Y39/12)</f>
        <v/>
      </c>
      <c r="AA41" s="1232" t="s">
        <v>141</v>
      </c>
      <c r="AB41" s="1303"/>
      <c r="AC41" s="1188"/>
      <c r="AD41" s="1188"/>
      <c r="AE41" s="1189"/>
    </row>
    <row r="42" spans="2:31" s="253" customFormat="1" ht="7.5" customHeight="1">
      <c r="B42" s="1140"/>
      <c r="C42" s="1263">
        <v>36</v>
      </c>
      <c r="D42" s="1265" t="s">
        <v>142</v>
      </c>
      <c r="E42" s="1218"/>
      <c r="F42" s="1266">
        <v>1.5</v>
      </c>
      <c r="G42" s="1266">
        <v>1</v>
      </c>
      <c r="H42" s="1240">
        <v>0.6</v>
      </c>
      <c r="I42" s="1234">
        <v>0.8</v>
      </c>
      <c r="J42" s="1239"/>
      <c r="K42" s="1013"/>
      <c r="L42" s="1276"/>
      <c r="M42" s="1291"/>
      <c r="N42" s="1238"/>
      <c r="O42" s="1305"/>
      <c r="P42" s="1306"/>
      <c r="Q42" s="1307"/>
      <c r="R42" s="1275"/>
      <c r="S42" s="1305"/>
      <c r="T42" s="1290"/>
      <c r="U42" s="1317"/>
      <c r="V42" s="1299"/>
      <c r="W42" s="1300"/>
      <c r="X42" s="1300"/>
      <c r="Y42" s="1301"/>
      <c r="Z42" s="796"/>
      <c r="AA42" s="1233"/>
      <c r="AB42" s="1304"/>
      <c r="AC42" s="1190"/>
      <c r="AD42" s="1190"/>
      <c r="AE42" s="1191"/>
    </row>
    <row r="43" spans="2:31" s="253" customFormat="1" ht="7.5" customHeight="1">
      <c r="B43" s="1140"/>
      <c r="C43" s="1264"/>
      <c r="D43" s="1236"/>
      <c r="E43" s="1237"/>
      <c r="F43" s="1267"/>
      <c r="G43" s="1267"/>
      <c r="H43" s="1241"/>
      <c r="I43" s="1235"/>
      <c r="J43" s="1242" t="s">
        <v>226</v>
      </c>
      <c r="K43" s="1243"/>
      <c r="L43" s="1308" t="s">
        <v>227</v>
      </c>
      <c r="M43" s="1309"/>
      <c r="N43" s="1312" t="s">
        <v>228</v>
      </c>
      <c r="O43" s="1313"/>
      <c r="P43" s="1313"/>
      <c r="Q43" s="1243"/>
      <c r="R43" s="1308" t="s">
        <v>229</v>
      </c>
      <c r="S43" s="1313"/>
      <c r="T43" s="1313"/>
      <c r="U43" s="1309"/>
      <c r="V43" s="1283"/>
      <c r="W43" s="1284"/>
      <c r="X43" s="1284"/>
      <c r="Y43" s="1284"/>
      <c r="Z43" s="1284"/>
      <c r="AA43" s="1285"/>
      <c r="AB43" s="1201"/>
      <c r="AC43" s="1292" t="s">
        <v>231</v>
      </c>
      <c r="AD43" s="1294"/>
      <c r="AE43" s="1203" t="s">
        <v>231</v>
      </c>
    </row>
    <row r="44" spans="2:31" s="253" customFormat="1" ht="15" customHeight="1">
      <c r="B44" s="1140"/>
      <c r="C44" s="261">
        <v>37</v>
      </c>
      <c r="D44" s="1246" t="s">
        <v>18</v>
      </c>
      <c r="E44" s="1247"/>
      <c r="F44" s="361">
        <v>1</v>
      </c>
      <c r="G44" s="361">
        <v>0.6</v>
      </c>
      <c r="H44" s="362">
        <v>0.4</v>
      </c>
      <c r="I44" s="363">
        <v>0.7</v>
      </c>
      <c r="J44" s="1244"/>
      <c r="K44" s="1245"/>
      <c r="L44" s="1310"/>
      <c r="M44" s="1311"/>
      <c r="N44" s="1244"/>
      <c r="O44" s="1314"/>
      <c r="P44" s="1314"/>
      <c r="Q44" s="1245"/>
      <c r="R44" s="1310"/>
      <c r="S44" s="1314"/>
      <c r="T44" s="1314"/>
      <c r="U44" s="1311"/>
      <c r="V44" s="1286"/>
      <c r="W44" s="1287"/>
      <c r="X44" s="1287"/>
      <c r="Y44" s="1287"/>
      <c r="Z44" s="1287"/>
      <c r="AA44" s="1288"/>
      <c r="AB44" s="1202"/>
      <c r="AC44" s="1293"/>
      <c r="AD44" s="1295"/>
      <c r="AE44" s="1204"/>
    </row>
    <row r="45" spans="2:31" s="253" customFormat="1" ht="15" customHeight="1" thickBot="1">
      <c r="B45" s="1140"/>
      <c r="C45" s="261">
        <v>38</v>
      </c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41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42"/>
    </row>
    <row r="46" spans="2:31" s="253" customFormat="1" ht="15" customHeight="1">
      <c r="B46" s="1140"/>
      <c r="C46" s="261">
        <v>39</v>
      </c>
      <c r="D46" s="1131" t="s">
        <v>232</v>
      </c>
      <c r="E46" s="1132"/>
      <c r="F46" s="1132"/>
      <c r="G46" s="1132"/>
      <c r="H46" s="1132"/>
      <c r="I46" s="1132"/>
      <c r="J46" s="1132"/>
      <c r="K46" s="1132"/>
      <c r="L46" s="365"/>
      <c r="M46" s="364"/>
      <c r="N46" s="1178" t="s">
        <v>233</v>
      </c>
      <c r="O46" s="1315"/>
      <c r="P46" s="1315"/>
      <c r="Q46" s="1315"/>
      <c r="R46" s="1315"/>
      <c r="S46" s="1315"/>
      <c r="T46" s="1315"/>
      <c r="U46" s="1315"/>
      <c r="V46" s="1315"/>
      <c r="W46" s="1315"/>
      <c r="X46" s="1316"/>
      <c r="Y46" s="1178" t="s">
        <v>234</v>
      </c>
      <c r="Z46" s="1132"/>
      <c r="AA46" s="1132"/>
      <c r="AB46" s="1132"/>
      <c r="AC46" s="1132"/>
      <c r="AD46" s="1132"/>
      <c r="AE46" s="1179"/>
    </row>
    <row r="47" spans="2:31" s="253" customFormat="1" ht="15" customHeight="1">
      <c r="B47" s="1140"/>
      <c r="C47" s="261">
        <v>40</v>
      </c>
      <c r="D47" s="176" t="s">
        <v>235</v>
      </c>
      <c r="E47" s="177"/>
      <c r="F47" s="770" t="s">
        <v>236</v>
      </c>
      <c r="G47" s="771"/>
      <c r="H47" s="178" t="s">
        <v>237</v>
      </c>
      <c r="I47" s="179"/>
      <c r="J47" s="179"/>
      <c r="K47" s="176"/>
      <c r="L47" s="179" t="s">
        <v>235</v>
      </c>
      <c r="M47" s="177"/>
      <c r="N47" s="180"/>
      <c r="O47" s="181"/>
      <c r="P47" s="181"/>
      <c r="Q47" s="182"/>
      <c r="R47" s="182"/>
      <c r="S47" s="182"/>
      <c r="T47" s="182"/>
      <c r="U47" s="182"/>
      <c r="V47" s="176"/>
      <c r="W47" s="176"/>
      <c r="X47" s="179" t="s">
        <v>235</v>
      </c>
      <c r="Y47" s="183" t="s">
        <v>238</v>
      </c>
      <c r="Z47" s="184"/>
      <c r="AA47" s="185"/>
      <c r="AB47" s="182"/>
      <c r="AC47" s="182"/>
      <c r="AD47" s="176"/>
      <c r="AE47" s="186"/>
    </row>
    <row r="48" spans="2:31" s="253" customFormat="1" ht="15" customHeight="1">
      <c r="B48" s="1140"/>
      <c r="C48" s="261">
        <v>41</v>
      </c>
      <c r="D48" s="187"/>
      <c r="E48" s="176"/>
      <c r="F48" s="788"/>
      <c r="G48" s="772"/>
      <c r="H48" s="176"/>
      <c r="I48" s="176"/>
      <c r="J48" s="176"/>
      <c r="K48" s="187"/>
      <c r="L48" s="187"/>
      <c r="M48" s="176"/>
      <c r="N48" s="190"/>
      <c r="O48" s="191"/>
      <c r="P48" s="191"/>
      <c r="Q48" s="192"/>
      <c r="R48" s="139"/>
      <c r="S48" s="139"/>
      <c r="T48" s="139"/>
      <c r="U48" s="139"/>
      <c r="V48" s="187"/>
      <c r="W48" s="187"/>
      <c r="X48" s="187"/>
      <c r="Y48" s="193"/>
      <c r="Z48" s="194" t="str">
        <f>IF(F58="","",IF(F51&gt;F58,"Rb1:","Rb2:"))</f>
        <v/>
      </c>
      <c r="AA48" s="870" t="str">
        <f>IF(F51="","",IF(F51&gt;F58,(INT(F51*100))/100,(INT(F58*100))/100))</f>
        <v/>
      </c>
      <c r="AB48" s="870"/>
      <c r="AC48" s="195" t="str">
        <f>IF(Z41="","",IF(AA48&lt;Z41,"≦ Ta："&amp;INT(Z41),"≧ Ta："&amp;INT(Z41)))</f>
        <v/>
      </c>
      <c r="AD48" s="187"/>
      <c r="AE48" s="196"/>
    </row>
    <row r="49" spans="2:31" s="253" customFormat="1" ht="15" customHeight="1">
      <c r="B49" s="1140"/>
      <c r="C49" s="261">
        <v>42</v>
      </c>
      <c r="D49" s="187"/>
      <c r="E49" s="187"/>
      <c r="F49" s="197" t="str">
        <f>IF(K41="","",K41*X31)</f>
        <v/>
      </c>
      <c r="G49" s="198" t="str">
        <f>IF(AD31="","","× "&amp;AD31)</f>
        <v/>
      </c>
      <c r="H49" s="141" t="str">
        <f>IF(X31="","","     ("&amp;X31&amp;"＋"&amp;T41&amp;") × "&amp;AD31)</f>
        <v/>
      </c>
      <c r="I49" s="198"/>
      <c r="J49" s="141"/>
      <c r="K49" s="141"/>
      <c r="L49" s="187"/>
      <c r="M49" s="187"/>
      <c r="N49" s="199"/>
      <c r="O49" s="200"/>
      <c r="P49" s="200"/>
      <c r="Q49" s="200"/>
      <c r="R49" s="187"/>
      <c r="S49" s="187"/>
      <c r="T49" s="127"/>
      <c r="U49" s="187"/>
      <c r="V49" s="187"/>
      <c r="W49" s="187"/>
      <c r="X49" s="187"/>
      <c r="Y49" s="201"/>
      <c r="Z49" s="202"/>
      <c r="AA49" s="203"/>
      <c r="AB49" s="204"/>
      <c r="AC49" s="204" t="str">
        <f>IF(Z41="","","安全率 ＳfRb（Ta/Rb)=")</f>
        <v/>
      </c>
      <c r="AD49" s="972" t="str">
        <f>IF(Z41="","",Z41/AA48)</f>
        <v/>
      </c>
      <c r="AE49" s="973"/>
    </row>
    <row r="50" spans="2:31" s="253" customFormat="1" ht="15" customHeight="1">
      <c r="B50" s="1140"/>
      <c r="C50" s="261">
        <v>43</v>
      </c>
      <c r="D50" s="187"/>
      <c r="E50" s="187"/>
      <c r="F50" s="772" t="str">
        <f>IF(N34="","",N34&amp;" × "&amp;AA34)</f>
        <v/>
      </c>
      <c r="G50" s="772"/>
      <c r="H50" s="176"/>
      <c r="I50" s="784" t="str">
        <f>IF(U34="","",U34&amp;" × "&amp;X34)</f>
        <v/>
      </c>
      <c r="J50" s="784"/>
      <c r="K50" s="187"/>
      <c r="L50" s="187"/>
      <c r="M50" s="187"/>
      <c r="N50" s="201"/>
      <c r="O50" s="187"/>
      <c r="P50" s="187"/>
      <c r="Q50" s="141"/>
      <c r="R50" s="187"/>
      <c r="S50" s="146" t="str">
        <f>IF(AD34="","","  "&amp;P41)</f>
        <v/>
      </c>
      <c r="T50" s="205" t="str">
        <f>IF(P41="","","2")</f>
        <v/>
      </c>
      <c r="U50" s="141" t="str">
        <f>IF(S50="","","＋")</f>
        <v/>
      </c>
      <c r="V50" s="187"/>
      <c r="W50" s="146" t="str">
        <f>IF(AD34="","","("&amp;X31&amp;"＋"&amp;T41&amp;")")</f>
        <v/>
      </c>
      <c r="X50" s="206" t="str">
        <f>IF(AD34="","","2")</f>
        <v/>
      </c>
      <c r="Y50" s="201"/>
      <c r="Z50" s="207" t="str">
        <f>IF(Z39="","",IF(Z41&gt;AA48,"Rb≦Ta で 合格","Rb＞Ta で 不合格"))</f>
        <v/>
      </c>
      <c r="AA50" s="187"/>
      <c r="AB50" s="187"/>
      <c r="AC50" s="187"/>
      <c r="AD50" s="187"/>
      <c r="AE50" s="196"/>
    </row>
    <row r="51" spans="2:31" s="253" customFormat="1" ht="15" customHeight="1">
      <c r="B51" s="1140"/>
      <c r="C51" s="261">
        <v>44</v>
      </c>
      <c r="D51" s="187"/>
      <c r="E51" s="208"/>
      <c r="F51" s="781" t="str">
        <f>IF(AA34="","",((P41*AD31)/(N34*AA34))+(((X31+T41)*AD31)/(U34*X34)))</f>
        <v/>
      </c>
      <c r="G51" s="781"/>
      <c r="H51" s="209" t="str">
        <f>IF(F51="","",INT(F51*9.80665)/1000&amp;"［KN］")</f>
        <v/>
      </c>
      <c r="I51" s="210"/>
      <c r="J51" s="210"/>
      <c r="K51" s="773"/>
      <c r="L51" s="773"/>
      <c r="M51" s="187"/>
      <c r="N51" s="201"/>
      <c r="O51" s="187"/>
      <c r="P51" s="187"/>
      <c r="Q51" s="187"/>
      <c r="R51" s="187"/>
      <c r="S51" s="192"/>
      <c r="T51" s="192" t="str">
        <f>IF(AD34="","",AD34&amp;" × "&amp;INT(Z39*1000)/1000)</f>
        <v/>
      </c>
      <c r="U51" s="187"/>
      <c r="V51" s="187"/>
      <c r="W51" s="187"/>
      <c r="X51" s="187"/>
      <c r="Y51" s="235"/>
      <c r="Z51" s="227"/>
      <c r="AA51" s="227"/>
      <c r="AB51" s="227"/>
      <c r="AC51" s="227"/>
      <c r="AD51" s="227"/>
      <c r="AE51" s="246"/>
    </row>
    <row r="52" spans="2:31" s="253" customFormat="1" ht="15" customHeight="1">
      <c r="B52" s="1140"/>
      <c r="C52" s="261">
        <v>45</v>
      </c>
      <c r="D52" s="226"/>
      <c r="E52" s="227"/>
      <c r="F52" s="227"/>
      <c r="G52" s="227"/>
      <c r="H52" s="227"/>
      <c r="I52" s="227"/>
      <c r="J52" s="227"/>
      <c r="K52" s="227"/>
      <c r="L52" s="226"/>
      <c r="M52" s="227"/>
      <c r="N52" s="201"/>
      <c r="O52" s="187"/>
      <c r="P52" s="187"/>
      <c r="Q52" s="967" t="str">
        <f>IF(AD34="","",SQRT(P41^2+(X31+T41)^2)/(AD34*(Z39/100)))</f>
        <v/>
      </c>
      <c r="R52" s="967"/>
      <c r="S52" s="967"/>
      <c r="T52" s="967"/>
      <c r="U52" s="209" t="str">
        <f>IF(Q52="","",INT(Q52*9.80665)/1000&amp;"［KN］")</f>
        <v/>
      </c>
      <c r="V52" s="212"/>
      <c r="W52" s="187"/>
      <c r="X52" s="211"/>
      <c r="Y52" s="213" t="s">
        <v>239</v>
      </c>
      <c r="Z52" s="187"/>
      <c r="AA52" s="187"/>
      <c r="AB52" s="187"/>
      <c r="AC52" s="187"/>
      <c r="AD52" s="187"/>
      <c r="AE52" s="196"/>
    </row>
    <row r="53" spans="2:31" s="253" customFormat="1" ht="15" customHeight="1">
      <c r="B53" s="1140"/>
      <c r="C53" s="261">
        <v>46</v>
      </c>
      <c r="D53" s="226"/>
      <c r="E53" s="227"/>
      <c r="F53" s="228"/>
      <c r="G53" s="229"/>
      <c r="H53" s="227"/>
      <c r="I53" s="229"/>
      <c r="J53" s="227"/>
      <c r="K53" s="227"/>
      <c r="L53" s="226"/>
      <c r="M53" s="227"/>
      <c r="N53" s="232"/>
      <c r="O53" s="233"/>
      <c r="P53" s="140"/>
      <c r="Q53" s="227"/>
      <c r="R53" s="227"/>
      <c r="S53" s="227"/>
      <c r="T53" s="140"/>
      <c r="U53" s="227"/>
      <c r="V53" s="227"/>
      <c r="W53" s="227"/>
      <c r="X53" s="234"/>
      <c r="Y53" s="187"/>
      <c r="Z53" s="194"/>
      <c r="AA53" s="214" t="str">
        <f>IF(Z39="","","σ:Rb/A=")</f>
        <v/>
      </c>
      <c r="AB53" s="930" t="str">
        <f>IF(Z39="","",AA48/(Z39/100))</f>
        <v/>
      </c>
      <c r="AC53" s="930"/>
      <c r="AD53" s="870" t="str">
        <f>IF(AD34="","","ft=1800")</f>
        <v/>
      </c>
      <c r="AE53" s="871"/>
    </row>
    <row r="54" spans="2:31" s="253" customFormat="1" ht="15" customHeight="1">
      <c r="B54" s="1140"/>
      <c r="C54" s="261">
        <v>47</v>
      </c>
      <c r="D54" s="187"/>
      <c r="E54" s="187"/>
      <c r="F54" s="215" t="s">
        <v>240</v>
      </c>
      <c r="G54" s="216"/>
      <c r="H54" s="217"/>
      <c r="I54" s="218" t="s">
        <v>241</v>
      </c>
      <c r="J54" s="187"/>
      <c r="K54" s="187"/>
      <c r="L54" s="187"/>
      <c r="M54" s="187"/>
      <c r="N54" s="235"/>
      <c r="O54" s="227"/>
      <c r="P54" s="227"/>
      <c r="Q54" s="236"/>
      <c r="R54" s="237"/>
      <c r="S54" s="227"/>
      <c r="T54" s="140"/>
      <c r="U54" s="227"/>
      <c r="V54" s="227"/>
      <c r="W54" s="227"/>
      <c r="X54" s="238"/>
      <c r="Y54" s="187"/>
      <c r="Z54" s="187"/>
      <c r="AA54" s="219"/>
      <c r="AB54" s="217"/>
      <c r="AC54" s="204" t="str">
        <f>IF(Z41="","","安全率 Ｓfσ（ft/σ)=")</f>
        <v/>
      </c>
      <c r="AD54" s="865" t="str">
        <f>IF(Z39="","",INT(1000*AB43/AB53)/1000)</f>
        <v/>
      </c>
      <c r="AE54" s="866"/>
    </row>
    <row r="55" spans="2:31" s="253" customFormat="1" ht="15" customHeight="1">
      <c r="B55" s="1140"/>
      <c r="C55" s="261">
        <v>48</v>
      </c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235"/>
      <c r="O55" s="227"/>
      <c r="P55" s="227"/>
      <c r="Q55" s="227"/>
      <c r="R55" s="227"/>
      <c r="S55" s="227"/>
      <c r="T55" s="140"/>
      <c r="U55" s="227"/>
      <c r="V55" s="227"/>
      <c r="W55" s="227"/>
      <c r="X55" s="238"/>
      <c r="Y55" s="187"/>
      <c r="Z55" s="220" t="str">
        <f>IF(Z39="","",IF(AB43&gt;AB53,"σ≦ft で 合格","σ＞ft で 不合格"))</f>
        <v/>
      </c>
      <c r="AA55" s="187"/>
      <c r="AB55" s="187"/>
      <c r="AC55" s="187"/>
      <c r="AD55" s="187"/>
      <c r="AE55" s="196"/>
    </row>
    <row r="56" spans="2:31" s="253" customFormat="1" ht="15" customHeight="1">
      <c r="B56" s="1140"/>
      <c r="C56" s="261">
        <v>49</v>
      </c>
      <c r="D56" s="187"/>
      <c r="E56" s="187"/>
      <c r="F56" s="141" t="str">
        <f>IF(P41="","",P41&amp;" × ("&amp;U34&amp;"－"&amp;AB31&amp;")")</f>
        <v/>
      </c>
      <c r="G56" s="187"/>
      <c r="H56" s="187"/>
      <c r="I56" s="187"/>
      <c r="J56" s="141" t="str">
        <f>IF(X31="","","("&amp;X31&amp;"+"&amp;T41&amp;") × "&amp;AD31)</f>
        <v/>
      </c>
      <c r="K56" s="187"/>
      <c r="L56" s="187"/>
      <c r="M56" s="187"/>
      <c r="N56" s="235"/>
      <c r="O56" s="227"/>
      <c r="P56" s="227"/>
      <c r="Q56" s="227"/>
      <c r="R56" s="227"/>
      <c r="S56" s="227"/>
      <c r="T56" s="140"/>
      <c r="U56" s="227"/>
      <c r="V56" s="227"/>
      <c r="W56" s="227"/>
      <c r="X56" s="238"/>
      <c r="Y56" s="227"/>
      <c r="Z56" s="227"/>
      <c r="AA56" s="227"/>
      <c r="AB56" s="227"/>
      <c r="AC56" s="227"/>
      <c r="AD56" s="227"/>
      <c r="AE56" s="246"/>
    </row>
    <row r="57" spans="2:31" s="253" customFormat="1" ht="15" customHeight="1">
      <c r="B57" s="1140"/>
      <c r="C57" s="261">
        <v>50</v>
      </c>
      <c r="D57" s="211"/>
      <c r="E57" s="187"/>
      <c r="F57" s="784" t="str">
        <f>IF(U34="","",U34&amp;"×"&amp;X34)</f>
        <v/>
      </c>
      <c r="G57" s="784"/>
      <c r="H57" s="784"/>
      <c r="I57" s="187"/>
      <c r="J57" s="784" t="str">
        <f>IF(U34="","",U34&amp;" × "&amp;X34)</f>
        <v/>
      </c>
      <c r="K57" s="784"/>
      <c r="L57" s="784"/>
      <c r="M57" s="187"/>
      <c r="N57" s="235"/>
      <c r="O57" s="227"/>
      <c r="P57" s="227"/>
      <c r="Q57" s="227"/>
      <c r="R57" s="227"/>
      <c r="S57" s="227"/>
      <c r="T57" s="140"/>
      <c r="U57" s="227"/>
      <c r="V57" s="227"/>
      <c r="W57" s="227"/>
      <c r="X57" s="234"/>
      <c r="Y57" s="213" t="s">
        <v>242</v>
      </c>
      <c r="Z57" s="187"/>
      <c r="AA57" s="187"/>
      <c r="AB57" s="187"/>
      <c r="AC57" s="187"/>
      <c r="AD57" s="187"/>
      <c r="AE57" s="196"/>
    </row>
    <row r="58" spans="2:31" s="253" customFormat="1" ht="15" customHeight="1">
      <c r="B58" s="1140"/>
      <c r="C58" s="261">
        <v>51</v>
      </c>
      <c r="D58" s="187"/>
      <c r="E58" s="187"/>
      <c r="F58" s="141" t="str">
        <f>IF(AA34="","",((P41*(U34-AB31))/(U34*X34))+(((X31+T41)*AD31)/(U34*X34)))</f>
        <v/>
      </c>
      <c r="G58" s="187"/>
      <c r="H58" s="221" t="str">
        <f>IF(F58="","",INT(F58*9.80665)/1000&amp;"［KN］")</f>
        <v/>
      </c>
      <c r="I58" s="221"/>
      <c r="J58" s="187"/>
      <c r="K58" s="187"/>
      <c r="L58" s="187"/>
      <c r="M58" s="187"/>
      <c r="N58" s="239"/>
      <c r="O58" s="240"/>
      <c r="P58" s="240"/>
      <c r="Q58" s="241"/>
      <c r="R58" s="241"/>
      <c r="S58" s="241"/>
      <c r="T58" s="241"/>
      <c r="U58" s="241"/>
      <c r="V58" s="227"/>
      <c r="W58" s="227"/>
      <c r="X58" s="238"/>
      <c r="Y58" s="187"/>
      <c r="Z58" s="222" t="str">
        <f>IF(Q52="","","τ:")</f>
        <v/>
      </c>
      <c r="AA58" s="867" t="str">
        <f>IF(Q52="","",Q52)</f>
        <v/>
      </c>
      <c r="AB58" s="867"/>
      <c r="AC58" s="223" t="str">
        <f>IF(AD43="","","fs:")</f>
        <v/>
      </c>
      <c r="AD58" s="868" t="str">
        <f>IF(AD43="","",AD43)</f>
        <v/>
      </c>
      <c r="AE58" s="869"/>
    </row>
    <row r="59" spans="2:31" s="253" customFormat="1" ht="15" customHeight="1">
      <c r="B59" s="1140"/>
      <c r="C59" s="261">
        <v>52</v>
      </c>
      <c r="D59" s="227"/>
      <c r="E59" s="227"/>
      <c r="F59" s="230"/>
      <c r="G59" s="231"/>
      <c r="H59" s="815"/>
      <c r="I59" s="815"/>
      <c r="J59" s="227"/>
      <c r="K59" s="227"/>
      <c r="L59" s="231"/>
      <c r="M59" s="231"/>
      <c r="N59" s="242"/>
      <c r="O59" s="243"/>
      <c r="P59" s="243"/>
      <c r="Q59" s="230"/>
      <c r="R59" s="230"/>
      <c r="S59" s="230"/>
      <c r="T59" s="230"/>
      <c r="U59" s="230"/>
      <c r="V59" s="227"/>
      <c r="W59" s="227"/>
      <c r="X59" s="238"/>
      <c r="Y59" s="187"/>
      <c r="Z59" s="188"/>
      <c r="AA59" s="176"/>
      <c r="AB59" s="189"/>
      <c r="AC59" s="204" t="str">
        <f>IF(Z41="","","安全率 Ｓfτ（fs/τ)=")</f>
        <v/>
      </c>
      <c r="AD59" s="865" t="str">
        <f>IF(Z41="","",INT(1000*AD43/AA58)/1000)</f>
        <v/>
      </c>
      <c r="AE59" s="866"/>
    </row>
    <row r="60" spans="2:31" s="253" customFormat="1" ht="15" customHeight="1">
      <c r="B60" s="1140"/>
      <c r="C60" s="261">
        <v>53</v>
      </c>
      <c r="D60" s="187"/>
      <c r="E60" s="220" t="str">
        <f>IF(F58="","",IF(F51&gt;F58,"　Ｒb1＞Ｒb2 より Ｒb=Ｒb1 とする。","　Ｒb1＜Ｒb2 より Ｒb=Ｒb2 とする。"))</f>
        <v/>
      </c>
      <c r="F60" s="187"/>
      <c r="G60" s="187"/>
      <c r="H60" s="224"/>
      <c r="I60" s="224"/>
      <c r="J60" s="187"/>
      <c r="K60" s="187"/>
      <c r="L60" s="114"/>
      <c r="M60" s="187"/>
      <c r="N60" s="235"/>
      <c r="O60" s="227"/>
      <c r="P60" s="227"/>
      <c r="Q60" s="244"/>
      <c r="R60" s="244"/>
      <c r="S60" s="244"/>
      <c r="T60" s="245"/>
      <c r="U60" s="244"/>
      <c r="V60" s="227"/>
      <c r="W60" s="227"/>
      <c r="X60" s="238"/>
      <c r="Y60" s="187"/>
      <c r="Z60" s="220" t="str">
        <f>IF(Z39="","",IF(AD58&gt;AA58,"τ≦fs で 合格","τ＞fs で 不合格"))</f>
        <v/>
      </c>
      <c r="AA60" s="187"/>
      <c r="AB60" s="224"/>
      <c r="AC60" s="224"/>
      <c r="AD60" s="187"/>
      <c r="AE60" s="196"/>
    </row>
    <row r="61" spans="2:31" s="253" customFormat="1" ht="15" customHeight="1">
      <c r="B61" s="1140"/>
      <c r="C61" s="261">
        <v>54</v>
      </c>
      <c r="D61" s="185"/>
      <c r="E61" s="473"/>
      <c r="F61" s="185"/>
      <c r="G61" s="185"/>
      <c r="H61" s="474"/>
      <c r="I61" s="474"/>
      <c r="J61" s="185"/>
      <c r="K61" s="185"/>
      <c r="L61" s="114"/>
      <c r="M61" s="185"/>
      <c r="N61" s="475"/>
      <c r="O61" s="229"/>
      <c r="P61" s="229"/>
      <c r="Q61" s="476"/>
      <c r="R61" s="476"/>
      <c r="S61" s="476"/>
      <c r="T61" s="477"/>
      <c r="U61" s="476"/>
      <c r="V61" s="229"/>
      <c r="W61" s="229"/>
      <c r="X61" s="478"/>
      <c r="Y61" s="185"/>
      <c r="Z61" s="473"/>
      <c r="AA61" s="185"/>
      <c r="AB61" s="474"/>
      <c r="AC61" s="474"/>
      <c r="AD61" s="185"/>
      <c r="AE61" s="479"/>
    </row>
    <row r="62" spans="2:31" s="253" customFormat="1" ht="15" customHeight="1">
      <c r="B62" s="1140"/>
      <c r="C62" s="261">
        <v>55</v>
      </c>
      <c r="D62" s="480"/>
      <c r="E62" s="481"/>
      <c r="F62" s="481"/>
      <c r="G62" s="481"/>
      <c r="H62" s="481"/>
      <c r="I62" s="481"/>
      <c r="J62" s="481"/>
      <c r="K62" s="481"/>
      <c r="L62" s="481"/>
      <c r="M62" s="481"/>
      <c r="N62" s="481"/>
      <c r="O62" s="481"/>
      <c r="P62" s="481"/>
      <c r="Q62" s="481"/>
      <c r="R62" s="481"/>
      <c r="S62" s="481"/>
      <c r="T62" s="482"/>
      <c r="U62" s="481"/>
      <c r="V62" s="481"/>
      <c r="W62" s="481"/>
      <c r="X62" s="481"/>
      <c r="Y62" s="481"/>
      <c r="Z62" s="481"/>
      <c r="AA62" s="481"/>
      <c r="AB62" s="481"/>
      <c r="AC62" s="99" t="s">
        <v>340</v>
      </c>
      <c r="AD62" s="481"/>
      <c r="AE62" s="483"/>
    </row>
    <row r="63" spans="2:31" s="253" customFormat="1" ht="4.5" customHeight="1">
      <c r="B63" s="1140"/>
      <c r="T63" s="291"/>
    </row>
    <row r="64" spans="2:31" s="253" customFormat="1" ht="4.5" customHeight="1">
      <c r="B64" s="1140" t="s">
        <v>252</v>
      </c>
      <c r="C64" s="113"/>
      <c r="D64" s="251"/>
      <c r="E64" s="251"/>
      <c r="F64" s="251"/>
      <c r="G64" s="251"/>
      <c r="H64" s="251"/>
      <c r="I64" s="250"/>
      <c r="J64" s="254"/>
      <c r="K64" s="255"/>
      <c r="L64" s="250"/>
      <c r="M64" s="250"/>
      <c r="N64" s="250"/>
      <c r="O64" s="250"/>
      <c r="P64" s="250"/>
      <c r="Q64" s="250"/>
      <c r="R64" s="250"/>
      <c r="S64" s="250"/>
      <c r="T64" s="252"/>
      <c r="U64" s="250"/>
      <c r="V64" s="256"/>
      <c r="W64" s="250"/>
      <c r="X64" s="250"/>
      <c r="Y64" s="250"/>
      <c r="Z64" s="257"/>
      <c r="AA64" s="257"/>
      <c r="AB64" s="250"/>
      <c r="AC64" s="250"/>
      <c r="AD64" s="257"/>
      <c r="AE64" s="250"/>
    </row>
    <row r="65" spans="2:33" s="253" customFormat="1" ht="18" customHeight="1">
      <c r="B65" s="1140"/>
      <c r="C65" s="258">
        <v>1</v>
      </c>
      <c r="D65" s="1030" t="s">
        <v>352</v>
      </c>
      <c r="E65" s="1031"/>
      <c r="F65" s="1031"/>
      <c r="G65" s="1031"/>
      <c r="H65" s="1031"/>
      <c r="I65" s="1032"/>
      <c r="J65" s="1036" t="s">
        <v>101</v>
      </c>
      <c r="K65" s="1037"/>
      <c r="L65" s="1037"/>
      <c r="M65" s="1037"/>
      <c r="N65" s="1037"/>
      <c r="O65" s="1037"/>
      <c r="P65" s="1038"/>
      <c r="Q65" s="1042" t="s">
        <v>94</v>
      </c>
      <c r="R65" s="1043"/>
      <c r="S65" s="1043"/>
      <c r="T65" s="1044"/>
      <c r="U65" s="1045"/>
      <c r="V65" s="1046"/>
      <c r="W65" s="1046"/>
      <c r="X65" s="1046"/>
      <c r="Y65" s="1046"/>
      <c r="Z65" s="1046"/>
      <c r="AA65" s="1046"/>
      <c r="AB65" s="1047"/>
      <c r="AC65" s="1134" t="s">
        <v>98</v>
      </c>
      <c r="AD65" s="1135"/>
      <c r="AE65" s="1136"/>
      <c r="AG65" s="259"/>
    </row>
    <row r="66" spans="2:33" s="253" customFormat="1" ht="15" customHeight="1" thickBot="1">
      <c r="B66" s="1140"/>
      <c r="C66" s="260">
        <v>2</v>
      </c>
      <c r="D66" s="1033"/>
      <c r="E66" s="1034"/>
      <c r="F66" s="1034"/>
      <c r="G66" s="1034"/>
      <c r="H66" s="1034"/>
      <c r="I66" s="1035"/>
      <c r="J66" s="1039"/>
      <c r="K66" s="1040"/>
      <c r="L66" s="1040"/>
      <c r="M66" s="1040"/>
      <c r="N66" s="1040"/>
      <c r="O66" s="1040"/>
      <c r="P66" s="1041"/>
      <c r="Q66" s="1048" t="s">
        <v>95</v>
      </c>
      <c r="R66" s="1049"/>
      <c r="S66" s="1049"/>
      <c r="T66" s="1050"/>
      <c r="U66" s="1051"/>
      <c r="V66" s="1051"/>
      <c r="W66" s="1051"/>
      <c r="X66" s="1051"/>
      <c r="Y66" s="1052" t="s">
        <v>244</v>
      </c>
      <c r="Z66" s="1052"/>
      <c r="AA66" s="1053" t="s">
        <v>247</v>
      </c>
      <c r="AB66" s="1053"/>
      <c r="AC66" s="1137"/>
      <c r="AD66" s="1138"/>
      <c r="AE66" s="1139"/>
    </row>
    <row r="67" spans="2:33" s="253" customFormat="1" ht="15" customHeight="1">
      <c r="B67" s="1140"/>
      <c r="C67" s="261">
        <v>3</v>
      </c>
      <c r="D67" s="328" t="s">
        <v>253</v>
      </c>
      <c r="E67" s="325"/>
      <c r="F67" s="325"/>
      <c r="G67" s="325"/>
      <c r="H67" s="325"/>
      <c r="I67" s="325"/>
      <c r="J67" s="325"/>
      <c r="K67" s="325"/>
      <c r="L67" s="381"/>
      <c r="M67" s="325"/>
      <c r="N67" s="325"/>
      <c r="O67" s="325"/>
      <c r="P67" s="325"/>
      <c r="Q67" s="325"/>
      <c r="R67" s="325"/>
      <c r="S67" s="325"/>
      <c r="T67" s="326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7"/>
    </row>
    <row r="68" spans="2:33" s="253" customFormat="1" ht="15" customHeight="1">
      <c r="B68" s="1140"/>
      <c r="C68" s="261">
        <v>4</v>
      </c>
      <c r="D68" s="333" t="s">
        <v>254</v>
      </c>
      <c r="E68" s="251"/>
      <c r="F68" s="251"/>
      <c r="G68" s="251"/>
      <c r="H68" s="251"/>
      <c r="I68" s="251"/>
      <c r="J68" s="251"/>
      <c r="K68" s="251"/>
      <c r="L68" s="382"/>
      <c r="M68" s="330"/>
      <c r="N68" s="330"/>
      <c r="O68" s="330"/>
      <c r="P68" s="330"/>
      <c r="Q68" s="330"/>
      <c r="R68" s="330"/>
      <c r="S68" s="330"/>
      <c r="T68" s="331"/>
      <c r="U68" s="330"/>
      <c r="V68" s="330"/>
      <c r="W68" s="330"/>
      <c r="X68" s="330"/>
      <c r="Y68" s="330"/>
      <c r="Z68" s="330"/>
      <c r="AA68" s="330"/>
      <c r="AB68" s="330"/>
      <c r="AC68" s="330"/>
      <c r="AD68" s="330"/>
      <c r="AE68" s="332"/>
    </row>
    <row r="69" spans="2:33" s="253" customFormat="1" ht="15" customHeight="1">
      <c r="B69" s="1140"/>
      <c r="C69" s="261">
        <v>5</v>
      </c>
      <c r="D69" s="331" t="s">
        <v>255</v>
      </c>
      <c r="E69" s="330"/>
      <c r="F69" s="330"/>
      <c r="G69" s="330"/>
      <c r="H69" s="330"/>
      <c r="I69" s="330"/>
      <c r="J69" s="330"/>
      <c r="K69" s="330"/>
      <c r="L69" s="383"/>
      <c r="M69" s="330"/>
      <c r="N69" s="330"/>
      <c r="O69" s="330"/>
      <c r="P69" s="330"/>
      <c r="Q69" s="330"/>
      <c r="R69" s="330"/>
      <c r="S69" s="330"/>
      <c r="T69" s="331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2"/>
    </row>
    <row r="70" spans="2:33" s="253" customFormat="1" ht="15" customHeight="1">
      <c r="B70" s="1140"/>
      <c r="C70" s="261">
        <v>6</v>
      </c>
      <c r="D70" s="333" t="s">
        <v>256</v>
      </c>
      <c r="E70" s="330"/>
      <c r="F70" s="330"/>
      <c r="G70" s="330"/>
      <c r="H70" s="330"/>
      <c r="I70" s="330"/>
      <c r="J70" s="330"/>
      <c r="K70" s="330"/>
      <c r="L70" s="383"/>
      <c r="M70" s="330"/>
      <c r="N70" s="330"/>
      <c r="O70" s="330"/>
      <c r="P70" s="330"/>
      <c r="Q70" s="330"/>
      <c r="R70" s="330"/>
      <c r="S70" s="330"/>
      <c r="T70" s="331"/>
      <c r="U70" s="330"/>
      <c r="V70" s="330"/>
      <c r="W70" s="330"/>
      <c r="X70" s="330"/>
      <c r="Y70" s="330"/>
      <c r="Z70" s="330"/>
      <c r="AA70" s="330"/>
      <c r="AB70" s="330"/>
      <c r="AC70" s="330"/>
      <c r="AD70" s="330"/>
      <c r="AE70" s="332"/>
    </row>
    <row r="71" spans="2:33" s="253" customFormat="1" ht="15" customHeight="1">
      <c r="B71" s="1140"/>
      <c r="C71" s="261">
        <v>7</v>
      </c>
      <c r="D71" s="340" t="s">
        <v>343</v>
      </c>
      <c r="E71" s="330"/>
      <c r="F71" s="330"/>
      <c r="G71" s="330"/>
      <c r="H71" s="330"/>
      <c r="I71" s="330"/>
      <c r="J71" s="330"/>
      <c r="K71" s="330"/>
      <c r="L71" s="383"/>
      <c r="M71" s="330"/>
      <c r="N71" s="330"/>
      <c r="O71" s="330"/>
      <c r="P71" s="330"/>
      <c r="Q71" s="330"/>
      <c r="R71" s="330"/>
      <c r="S71" s="330"/>
      <c r="T71" s="331"/>
      <c r="U71" s="330"/>
      <c r="V71" s="330"/>
      <c r="W71" s="330"/>
      <c r="X71" s="330"/>
      <c r="Y71" s="330"/>
      <c r="Z71" s="330"/>
      <c r="AA71" s="330"/>
      <c r="AB71" s="330"/>
      <c r="AC71" s="330"/>
      <c r="AD71" s="330"/>
      <c r="AE71" s="332"/>
    </row>
    <row r="72" spans="2:33" s="253" customFormat="1" ht="15" customHeight="1">
      <c r="B72" s="1140"/>
      <c r="C72" s="261">
        <v>8</v>
      </c>
      <c r="D72" s="334"/>
      <c r="E72" s="330"/>
      <c r="F72" s="330"/>
      <c r="G72" s="330"/>
      <c r="H72" s="330"/>
      <c r="I72" s="330"/>
      <c r="J72" s="330"/>
      <c r="K72" s="330"/>
      <c r="L72" s="383"/>
      <c r="M72" s="330"/>
      <c r="N72" s="330"/>
      <c r="O72" s="330"/>
      <c r="P72" s="330"/>
      <c r="Q72" s="330"/>
      <c r="R72" s="330"/>
      <c r="S72" s="330"/>
      <c r="T72" s="331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2"/>
    </row>
    <row r="73" spans="2:33" s="253" customFormat="1" ht="15" customHeight="1">
      <c r="B73" s="1140"/>
      <c r="C73" s="261">
        <v>9</v>
      </c>
      <c r="D73" s="334"/>
      <c r="E73" s="330"/>
      <c r="F73" s="330"/>
      <c r="G73" s="330"/>
      <c r="H73" s="330"/>
      <c r="I73" s="330"/>
      <c r="J73" s="330"/>
      <c r="K73" s="330"/>
      <c r="L73" s="383"/>
      <c r="M73" s="330"/>
      <c r="N73" s="330"/>
      <c r="O73" s="330"/>
      <c r="P73" s="330"/>
      <c r="Q73" s="330"/>
      <c r="R73" s="330"/>
      <c r="S73" s="330"/>
      <c r="T73" s="331"/>
      <c r="U73" s="330"/>
      <c r="V73" s="330"/>
      <c r="W73" s="330"/>
      <c r="X73" s="330"/>
      <c r="Y73" s="330"/>
      <c r="Z73" s="330"/>
      <c r="AA73" s="330"/>
      <c r="AB73" s="330"/>
      <c r="AC73" s="330"/>
      <c r="AD73" s="330"/>
      <c r="AE73" s="332"/>
    </row>
    <row r="74" spans="2:33" s="253" customFormat="1" ht="15" customHeight="1">
      <c r="B74" s="1140"/>
      <c r="C74" s="261">
        <v>10</v>
      </c>
      <c r="D74" s="334"/>
      <c r="E74" s="330"/>
      <c r="F74" s="330"/>
      <c r="G74" s="330"/>
      <c r="H74" s="330"/>
      <c r="I74" s="330"/>
      <c r="J74" s="330"/>
      <c r="K74" s="330"/>
      <c r="L74" s="383"/>
      <c r="M74" s="330"/>
      <c r="N74" s="330"/>
      <c r="O74" s="330"/>
      <c r="P74" s="330"/>
      <c r="Q74" s="330"/>
      <c r="R74" s="330"/>
      <c r="S74" s="330"/>
      <c r="T74" s="331"/>
      <c r="U74" s="330"/>
      <c r="V74" s="330"/>
      <c r="W74" s="330"/>
      <c r="X74" s="330"/>
      <c r="Y74" s="330"/>
      <c r="Z74" s="330"/>
      <c r="AA74" s="330"/>
      <c r="AB74" s="330"/>
      <c r="AC74" s="330"/>
      <c r="AD74" s="330"/>
      <c r="AE74" s="332"/>
    </row>
    <row r="75" spans="2:33" s="253" customFormat="1" ht="15" customHeight="1">
      <c r="B75" s="1140"/>
      <c r="C75" s="261">
        <v>11</v>
      </c>
      <c r="D75" s="334"/>
      <c r="E75" s="330"/>
      <c r="F75" s="330"/>
      <c r="G75" s="338"/>
      <c r="H75" s="338"/>
      <c r="I75" s="338"/>
      <c r="J75" s="330"/>
      <c r="K75" s="330"/>
      <c r="L75" s="383"/>
      <c r="M75" s="330"/>
      <c r="N75" s="330"/>
      <c r="O75" s="330"/>
      <c r="P75" s="330"/>
      <c r="Q75" s="330"/>
      <c r="R75" s="330"/>
      <c r="S75" s="330"/>
      <c r="T75" s="331"/>
      <c r="U75" s="330"/>
      <c r="V75" s="330"/>
      <c r="W75" s="330"/>
      <c r="X75" s="330"/>
      <c r="Y75" s="330"/>
      <c r="Z75" s="330"/>
      <c r="AA75" s="330"/>
      <c r="AB75" s="330"/>
      <c r="AC75" s="330"/>
      <c r="AD75" s="330"/>
      <c r="AE75" s="332"/>
    </row>
    <row r="76" spans="2:33" s="253" customFormat="1" ht="15" customHeight="1">
      <c r="B76" s="1140"/>
      <c r="C76" s="261">
        <v>12</v>
      </c>
      <c r="D76" s="343"/>
      <c r="E76" s="340"/>
      <c r="F76" s="330"/>
      <c r="G76" s="338"/>
      <c r="H76" s="338"/>
      <c r="I76" s="338"/>
      <c r="J76" s="330"/>
      <c r="K76" s="330"/>
      <c r="L76" s="383"/>
      <c r="M76" s="330"/>
      <c r="N76" s="330"/>
      <c r="O76" s="330"/>
      <c r="P76" s="330"/>
      <c r="Q76" s="330"/>
      <c r="R76" s="330"/>
      <c r="S76" s="330"/>
      <c r="T76" s="331"/>
      <c r="U76" s="330"/>
      <c r="V76" s="330"/>
      <c r="W76" s="330"/>
      <c r="X76" s="330"/>
      <c r="Y76" s="330"/>
      <c r="Z76" s="330"/>
      <c r="AA76" s="330"/>
      <c r="AB76" s="330"/>
      <c r="AC76" s="330"/>
      <c r="AD76" s="330"/>
      <c r="AE76" s="332"/>
    </row>
    <row r="77" spans="2:33" s="253" customFormat="1" ht="15" customHeight="1">
      <c r="B77" s="1140"/>
      <c r="C77" s="261">
        <v>13</v>
      </c>
      <c r="D77" s="270"/>
      <c r="E77" s="266"/>
      <c r="F77" s="266"/>
      <c r="G77" s="271"/>
      <c r="H77" s="271"/>
      <c r="I77" s="271"/>
      <c r="J77" s="266"/>
      <c r="K77" s="266"/>
      <c r="L77" s="383"/>
      <c r="M77" s="330"/>
      <c r="N77" s="330"/>
      <c r="O77" s="330"/>
      <c r="P77" s="330"/>
      <c r="Q77" s="330"/>
      <c r="R77" s="330"/>
      <c r="S77" s="330"/>
      <c r="T77" s="331"/>
      <c r="U77" s="330"/>
      <c r="V77" s="330"/>
      <c r="W77" s="330"/>
      <c r="X77" s="330"/>
      <c r="Y77" s="330"/>
      <c r="Z77" s="330"/>
      <c r="AA77" s="330"/>
      <c r="AB77" s="330"/>
      <c r="AC77" s="330"/>
      <c r="AD77" s="330"/>
      <c r="AE77" s="332"/>
    </row>
    <row r="78" spans="2:33" s="253" customFormat="1" ht="15" customHeight="1">
      <c r="B78" s="1140"/>
      <c r="C78" s="261">
        <v>14</v>
      </c>
      <c r="D78" s="334"/>
      <c r="E78" s="330"/>
      <c r="F78" s="330"/>
      <c r="G78" s="330"/>
      <c r="H78" s="338"/>
      <c r="I78" s="338"/>
      <c r="J78" s="330"/>
      <c r="K78" s="330"/>
      <c r="L78" s="383"/>
      <c r="M78" s="330"/>
      <c r="N78" s="330"/>
      <c r="O78" s="330"/>
      <c r="P78" s="330"/>
      <c r="Q78" s="330"/>
      <c r="R78" s="330"/>
      <c r="S78" s="330"/>
      <c r="T78" s="331"/>
      <c r="U78" s="330"/>
      <c r="V78" s="330"/>
      <c r="W78" s="330"/>
      <c r="X78" s="330"/>
      <c r="Y78" s="330"/>
      <c r="Z78" s="330"/>
      <c r="AA78" s="330"/>
      <c r="AB78" s="330"/>
      <c r="AC78" s="330"/>
      <c r="AD78" s="330"/>
      <c r="AE78" s="332"/>
    </row>
    <row r="79" spans="2:33" s="253" customFormat="1" ht="15" customHeight="1">
      <c r="B79" s="1140"/>
      <c r="C79" s="261">
        <v>15</v>
      </c>
      <c r="D79" s="334"/>
      <c r="E79" s="330"/>
      <c r="F79" s="330"/>
      <c r="G79" s="330"/>
      <c r="H79" s="338"/>
      <c r="I79" s="338"/>
      <c r="J79" s="330"/>
      <c r="K79" s="330"/>
      <c r="L79" s="383"/>
      <c r="M79" s="330"/>
      <c r="N79" s="330"/>
      <c r="O79" s="330"/>
      <c r="P79" s="330"/>
      <c r="Q79" s="330"/>
      <c r="R79" s="330"/>
      <c r="S79" s="330"/>
      <c r="T79" s="331"/>
      <c r="U79" s="330"/>
      <c r="V79" s="330"/>
      <c r="W79" s="330"/>
      <c r="X79" s="330"/>
      <c r="Y79" s="330"/>
      <c r="Z79" s="330"/>
      <c r="AA79" s="330"/>
      <c r="AB79" s="330"/>
      <c r="AC79" s="330"/>
      <c r="AD79" s="330"/>
      <c r="AE79" s="332"/>
    </row>
    <row r="80" spans="2:33" s="253" customFormat="1" ht="15" customHeight="1">
      <c r="B80" s="1140"/>
      <c r="C80" s="261">
        <v>16</v>
      </c>
      <c r="D80" s="334"/>
      <c r="E80" s="330"/>
      <c r="F80" s="330"/>
      <c r="G80" s="330"/>
      <c r="H80" s="338"/>
      <c r="I80" s="338"/>
      <c r="J80" s="330"/>
      <c r="K80" s="330"/>
      <c r="L80" s="383"/>
      <c r="M80" s="330"/>
      <c r="N80" s="330"/>
      <c r="O80" s="330"/>
      <c r="P80" s="330"/>
      <c r="Q80" s="330"/>
      <c r="R80" s="330"/>
      <c r="S80" s="330"/>
      <c r="T80" s="331"/>
      <c r="U80" s="330"/>
      <c r="V80" s="1133"/>
      <c r="W80" s="1133"/>
      <c r="X80" s="1133"/>
      <c r="Y80" s="330"/>
      <c r="Z80" s="330"/>
      <c r="AA80" s="330"/>
      <c r="AB80" s="330"/>
      <c r="AC80" s="330"/>
      <c r="AD80" s="330"/>
      <c r="AE80" s="332"/>
    </row>
    <row r="81" spans="2:31" s="253" customFormat="1" ht="15" customHeight="1">
      <c r="B81" s="1140"/>
      <c r="C81" s="261">
        <v>17</v>
      </c>
      <c r="D81" s="343"/>
      <c r="E81" s="340"/>
      <c r="F81" s="330"/>
      <c r="G81" s="330"/>
      <c r="H81" s="330"/>
      <c r="I81" s="330"/>
      <c r="J81" s="330"/>
      <c r="K81" s="330"/>
      <c r="L81" s="383"/>
      <c r="M81" s="330"/>
      <c r="N81" s="330"/>
      <c r="O81" s="330"/>
      <c r="P81" s="330"/>
      <c r="Q81" s="330"/>
      <c r="R81" s="330"/>
      <c r="S81" s="330"/>
      <c r="T81" s="331"/>
      <c r="U81" s="330"/>
      <c r="V81" s="330"/>
      <c r="W81" s="330"/>
      <c r="X81" s="330"/>
      <c r="Y81" s="330"/>
      <c r="Z81" s="330"/>
      <c r="AA81" s="330"/>
      <c r="AB81" s="330"/>
      <c r="AC81" s="330"/>
      <c r="AD81" s="330"/>
      <c r="AE81" s="332"/>
    </row>
    <row r="82" spans="2:31" s="253" customFormat="1" ht="15" customHeight="1">
      <c r="B82" s="1140"/>
      <c r="C82" s="261">
        <v>18</v>
      </c>
      <c r="D82" s="292"/>
      <c r="E82" s="293"/>
      <c r="F82" s="266"/>
      <c r="G82" s="266"/>
      <c r="H82" s="266"/>
      <c r="I82" s="266"/>
      <c r="J82" s="266"/>
      <c r="K82" s="266"/>
      <c r="L82" s="383"/>
      <c r="M82" s="330"/>
      <c r="N82" s="330"/>
      <c r="O82" s="330"/>
      <c r="P82" s="330"/>
      <c r="Q82" s="330"/>
      <c r="R82" s="330"/>
      <c r="S82" s="330"/>
      <c r="T82" s="331"/>
      <c r="U82" s="330"/>
      <c r="V82" s="330"/>
      <c r="W82" s="330"/>
      <c r="X82" s="330"/>
      <c r="Y82" s="330"/>
      <c r="Z82" s="330"/>
      <c r="AA82" s="330"/>
      <c r="AB82" s="330"/>
      <c r="AC82" s="330"/>
      <c r="AD82" s="330"/>
      <c r="AE82" s="332"/>
    </row>
    <row r="83" spans="2:31" s="253" customFormat="1" ht="15" customHeight="1">
      <c r="B83" s="1140"/>
      <c r="C83" s="261">
        <v>19</v>
      </c>
      <c r="D83" s="384" t="s">
        <v>257</v>
      </c>
      <c r="E83" s="385" t="s">
        <v>258</v>
      </c>
      <c r="F83" s="330"/>
      <c r="G83" s="330"/>
      <c r="H83" s="330"/>
      <c r="I83" s="330"/>
      <c r="J83" s="330"/>
      <c r="K83" s="330"/>
      <c r="L83" s="383"/>
      <c r="M83" s="330"/>
      <c r="N83" s="330"/>
      <c r="O83" s="330"/>
      <c r="P83" s="330"/>
      <c r="Q83" s="330"/>
      <c r="R83" s="330"/>
      <c r="S83" s="330"/>
      <c r="T83" s="331"/>
      <c r="U83" s="330"/>
      <c r="V83" s="330"/>
      <c r="W83" s="330"/>
      <c r="X83" s="330"/>
      <c r="Y83" s="330"/>
      <c r="Z83" s="330"/>
      <c r="AA83" s="330"/>
      <c r="AB83" s="330"/>
      <c r="AC83" s="330"/>
      <c r="AD83" s="330"/>
      <c r="AE83" s="332"/>
    </row>
    <row r="84" spans="2:31" s="253" customFormat="1" ht="15" customHeight="1">
      <c r="B84" s="1140"/>
      <c r="C84" s="261">
        <v>20</v>
      </c>
      <c r="D84" s="384"/>
      <c r="E84" s="377" t="s">
        <v>259</v>
      </c>
      <c r="F84" s="330"/>
      <c r="G84" s="330"/>
      <c r="H84" s="330"/>
      <c r="I84" s="330"/>
      <c r="J84" s="330"/>
      <c r="K84" s="330"/>
      <c r="L84" s="383"/>
      <c r="M84" s="330"/>
      <c r="N84" s="330"/>
      <c r="O84" s="330"/>
      <c r="P84" s="330"/>
      <c r="Q84" s="330"/>
      <c r="R84" s="330"/>
      <c r="S84" s="330"/>
      <c r="T84" s="331"/>
      <c r="U84" s="330"/>
      <c r="V84" s="330"/>
      <c r="W84" s="330"/>
      <c r="X84" s="330"/>
      <c r="Y84" s="330"/>
      <c r="Z84" s="330"/>
      <c r="AA84" s="330"/>
      <c r="AB84" s="338"/>
      <c r="AC84" s="330"/>
      <c r="AD84" s="330"/>
      <c r="AE84" s="332"/>
    </row>
    <row r="85" spans="2:31" s="253" customFormat="1" ht="15" customHeight="1">
      <c r="B85" s="1140"/>
      <c r="C85" s="261">
        <v>21</v>
      </c>
      <c r="D85" s="384" t="s">
        <v>260</v>
      </c>
      <c r="E85" s="385" t="s">
        <v>261</v>
      </c>
      <c r="F85" s="330"/>
      <c r="G85" s="330"/>
      <c r="H85" s="330"/>
      <c r="I85" s="330"/>
      <c r="J85" s="330"/>
      <c r="K85" s="330"/>
      <c r="L85" s="383"/>
      <c r="M85" s="330"/>
      <c r="N85" s="330"/>
      <c r="O85" s="330"/>
      <c r="P85" s="330"/>
      <c r="Q85" s="330"/>
      <c r="R85" s="330"/>
      <c r="S85" s="330"/>
      <c r="T85" s="331"/>
      <c r="U85" s="330"/>
      <c r="V85" s="330"/>
      <c r="W85" s="330"/>
      <c r="X85" s="330"/>
      <c r="Y85" s="330"/>
      <c r="Z85" s="330"/>
      <c r="AA85" s="330"/>
      <c r="AB85" s="330"/>
      <c r="AC85" s="330"/>
      <c r="AD85" s="330"/>
      <c r="AE85" s="332"/>
    </row>
    <row r="86" spans="2:31" s="253" customFormat="1" ht="15" customHeight="1">
      <c r="B86" s="1140"/>
      <c r="C86" s="261">
        <v>22</v>
      </c>
      <c r="D86" s="384"/>
      <c r="E86" s="385" t="s">
        <v>259</v>
      </c>
      <c r="F86" s="340"/>
      <c r="G86" s="330"/>
      <c r="H86" s="330"/>
      <c r="I86" s="330"/>
      <c r="J86" s="330"/>
      <c r="K86" s="330"/>
      <c r="L86" s="378"/>
      <c r="M86" s="336"/>
      <c r="N86" s="336"/>
      <c r="O86" s="336"/>
      <c r="P86" s="336"/>
      <c r="Q86" s="336"/>
      <c r="R86" s="336"/>
      <c r="S86" s="336"/>
      <c r="T86" s="341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42"/>
    </row>
    <row r="87" spans="2:31" s="253" customFormat="1" ht="15" customHeight="1">
      <c r="B87" s="1140"/>
      <c r="C87" s="261">
        <v>23</v>
      </c>
      <c r="D87" s="384" t="s">
        <v>262</v>
      </c>
      <c r="E87" s="385" t="s">
        <v>263</v>
      </c>
      <c r="F87" s="340"/>
      <c r="G87" s="330"/>
      <c r="H87" s="330"/>
      <c r="I87" s="330"/>
      <c r="J87" s="330"/>
      <c r="K87" s="330"/>
      <c r="L87" s="378"/>
      <c r="M87" s="336"/>
      <c r="N87" s="336"/>
      <c r="O87" s="336"/>
      <c r="P87" s="336"/>
      <c r="Q87" s="336"/>
      <c r="R87" s="336"/>
      <c r="S87" s="336"/>
      <c r="T87" s="341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42"/>
    </row>
    <row r="88" spans="2:31" s="253" customFormat="1" ht="15" customHeight="1">
      <c r="B88" s="1140"/>
      <c r="C88" s="261">
        <v>24</v>
      </c>
      <c r="D88" s="384" t="s">
        <v>264</v>
      </c>
      <c r="E88" s="385" t="s">
        <v>265</v>
      </c>
      <c r="F88" s="340"/>
      <c r="G88" s="330"/>
      <c r="H88" s="330"/>
      <c r="I88" s="330"/>
      <c r="J88" s="330"/>
      <c r="K88" s="330"/>
      <c r="L88" s="378"/>
      <c r="M88" s="336"/>
      <c r="N88" s="336"/>
      <c r="O88" s="336"/>
      <c r="P88" s="336"/>
      <c r="Q88" s="336"/>
      <c r="R88" s="336"/>
      <c r="S88" s="336"/>
      <c r="T88" s="341"/>
      <c r="U88" s="336"/>
      <c r="V88" s="336"/>
      <c r="W88" s="336"/>
      <c r="X88" s="336"/>
      <c r="Y88" s="336"/>
      <c r="Z88" s="336"/>
      <c r="AA88" s="336"/>
      <c r="AB88" s="336"/>
      <c r="AC88" s="336"/>
      <c r="AD88" s="336"/>
      <c r="AE88" s="342"/>
    </row>
    <row r="89" spans="2:31" s="253" customFormat="1" ht="15" customHeight="1">
      <c r="B89" s="1140"/>
      <c r="C89" s="261">
        <v>25</v>
      </c>
      <c r="D89" s="266"/>
      <c r="E89" s="276"/>
      <c r="F89" s="274"/>
      <c r="G89" s="266"/>
      <c r="H89" s="266"/>
      <c r="I89" s="266"/>
      <c r="J89" s="266"/>
      <c r="K89" s="266"/>
      <c r="L89" s="378"/>
      <c r="M89" s="336"/>
      <c r="N89" s="336"/>
      <c r="O89" s="336"/>
      <c r="P89" s="386"/>
      <c r="Q89" s="336"/>
      <c r="R89" s="336"/>
      <c r="S89" s="336"/>
      <c r="T89" s="341"/>
      <c r="U89" s="336"/>
      <c r="V89" s="336"/>
      <c r="W89" s="336"/>
      <c r="X89" s="336"/>
      <c r="Y89" s="336"/>
      <c r="Z89" s="336"/>
      <c r="AA89" s="336"/>
      <c r="AB89" s="336"/>
      <c r="AC89" s="336"/>
      <c r="AD89" s="336"/>
      <c r="AE89" s="342"/>
    </row>
    <row r="90" spans="2:31" s="253" customFormat="1" ht="15" customHeight="1">
      <c r="B90" s="1140"/>
      <c r="C90" s="261">
        <v>26</v>
      </c>
      <c r="D90" s="330"/>
      <c r="E90" s="343"/>
      <c r="F90" s="340"/>
      <c r="G90" s="330"/>
      <c r="H90" s="330"/>
      <c r="I90" s="330"/>
      <c r="J90" s="330"/>
      <c r="K90" s="330"/>
      <c r="L90" s="1160" t="s">
        <v>59</v>
      </c>
      <c r="M90" s="1161"/>
      <c r="N90" s="1161"/>
      <c r="O90" s="1161"/>
      <c r="P90" s="1161"/>
      <c r="Q90" s="1161"/>
      <c r="R90" s="1161"/>
      <c r="S90" s="1161"/>
      <c r="T90" s="1161"/>
      <c r="U90" s="1161"/>
      <c r="V90" s="1344" t="s">
        <v>266</v>
      </c>
      <c r="W90" s="1161"/>
      <c r="X90" s="1060" t="s">
        <v>267</v>
      </c>
      <c r="Y90" s="1061"/>
      <c r="Z90" s="1061"/>
      <c r="AA90" s="1062" t="s">
        <v>268</v>
      </c>
      <c r="AB90" s="1062"/>
      <c r="AC90" s="1062"/>
      <c r="AD90" s="1062"/>
      <c r="AE90" s="1063"/>
    </row>
    <row r="91" spans="2:31" s="253" customFormat="1" ht="15" customHeight="1">
      <c r="B91" s="1140"/>
      <c r="C91" s="261">
        <v>27</v>
      </c>
      <c r="D91" s="330"/>
      <c r="E91" s="343"/>
      <c r="F91" s="340"/>
      <c r="G91" s="330"/>
      <c r="H91" s="330"/>
      <c r="I91" s="330"/>
      <c r="J91" s="330"/>
      <c r="K91" s="330"/>
      <c r="L91" s="1162"/>
      <c r="M91" s="1163"/>
      <c r="N91" s="1163"/>
      <c r="O91" s="1163"/>
      <c r="P91" s="1163"/>
      <c r="Q91" s="1163"/>
      <c r="R91" s="1163"/>
      <c r="S91" s="1163"/>
      <c r="T91" s="1163"/>
      <c r="U91" s="1163"/>
      <c r="V91" s="1345"/>
      <c r="W91" s="1163"/>
      <c r="X91" s="1064" t="s">
        <v>269</v>
      </c>
      <c r="Y91" s="1065"/>
      <c r="Z91" s="1065"/>
      <c r="AA91" s="1071" t="s">
        <v>270</v>
      </c>
      <c r="AB91" s="1072"/>
      <c r="AC91" s="1072"/>
      <c r="AD91" s="1072"/>
      <c r="AE91" s="1073"/>
    </row>
    <row r="92" spans="2:31" s="253" customFormat="1" ht="15" customHeight="1">
      <c r="B92" s="1140"/>
      <c r="C92" s="261">
        <v>28</v>
      </c>
      <c r="D92" s="266"/>
      <c r="E92" s="276"/>
      <c r="F92" s="274"/>
      <c r="G92" s="266"/>
      <c r="H92" s="266"/>
      <c r="I92" s="266"/>
      <c r="J92" s="266"/>
      <c r="K92" s="266"/>
      <c r="L92" s="1332" t="s">
        <v>353</v>
      </c>
      <c r="M92" s="1333"/>
      <c r="N92" s="1143" t="s">
        <v>354</v>
      </c>
      <c r="O92" s="1142"/>
      <c r="P92" s="1142"/>
      <c r="Q92" s="1142"/>
      <c r="R92" s="1144" t="s">
        <v>355</v>
      </c>
      <c r="S92" s="1341"/>
      <c r="T92" s="1341"/>
      <c r="U92" s="1342"/>
      <c r="V92" s="1144" t="s">
        <v>356</v>
      </c>
      <c r="W92" s="1343"/>
      <c r="X92" s="1066" t="s">
        <v>275</v>
      </c>
      <c r="Y92" s="1067"/>
      <c r="Z92" s="1067"/>
      <c r="AA92" s="1068" t="s">
        <v>276</v>
      </c>
      <c r="AB92" s="1069"/>
      <c r="AC92" s="1069"/>
      <c r="AD92" s="1069"/>
      <c r="AE92" s="1070"/>
    </row>
    <row r="93" spans="2:31" s="253" customFormat="1" ht="15" customHeight="1">
      <c r="B93" s="1140"/>
      <c r="C93" s="261">
        <v>29</v>
      </c>
      <c r="D93" s="387" t="s">
        <v>277</v>
      </c>
      <c r="E93" s="385" t="s">
        <v>278</v>
      </c>
      <c r="F93" s="331"/>
      <c r="G93" s="330"/>
      <c r="H93" s="330"/>
      <c r="I93" s="330"/>
      <c r="J93" s="330"/>
      <c r="K93" s="330"/>
      <c r="L93" s="1334" t="str">
        <f>IF(N31="","",N31)</f>
        <v/>
      </c>
      <c r="M93" s="1335"/>
      <c r="N93" s="1336" t="str">
        <f>IF(R31="","",R31)</f>
        <v/>
      </c>
      <c r="O93" s="1337"/>
      <c r="P93" s="1337"/>
      <c r="Q93" s="1338"/>
      <c r="R93" s="1339" t="str">
        <f>IF(V31="","",V31)</f>
        <v/>
      </c>
      <c r="S93" s="1340"/>
      <c r="T93" s="1340"/>
      <c r="U93" s="1335"/>
      <c r="V93" s="388" t="str">
        <f>IF(X31="","",X31)</f>
        <v/>
      </c>
      <c r="W93" s="389" t="str">
        <f>IF(V93="","","[Kg]")</f>
        <v/>
      </c>
      <c r="X93" s="1058" t="s">
        <v>279</v>
      </c>
      <c r="Y93" s="1059"/>
      <c r="Z93" s="1059"/>
      <c r="AA93" s="390" t="s">
        <v>280</v>
      </c>
      <c r="AB93" s="1074" t="s">
        <v>281</v>
      </c>
      <c r="AC93" s="1075"/>
      <c r="AD93" s="1054"/>
      <c r="AE93" s="1055"/>
    </row>
    <row r="94" spans="2:31" s="253" customFormat="1" ht="15" customHeight="1">
      <c r="B94" s="1140"/>
      <c r="C94" s="261">
        <v>30</v>
      </c>
      <c r="D94" s="391" t="s">
        <v>282</v>
      </c>
      <c r="E94" s="385" t="s">
        <v>283</v>
      </c>
      <c r="F94" s="333"/>
      <c r="G94" s="330"/>
      <c r="H94" s="330"/>
      <c r="I94" s="330"/>
      <c r="J94" s="330"/>
      <c r="K94" s="330"/>
      <c r="L94" s="392"/>
      <c r="M94" s="393"/>
      <c r="N94" s="394"/>
      <c r="O94" s="394"/>
      <c r="P94" s="394"/>
      <c r="Q94" s="394"/>
      <c r="R94" s="393"/>
      <c r="S94" s="393"/>
      <c r="T94" s="393"/>
      <c r="U94" s="393"/>
      <c r="V94" s="395"/>
      <c r="W94" s="396"/>
      <c r="X94" s="1058" t="s">
        <v>284</v>
      </c>
      <c r="Y94" s="1059"/>
      <c r="Z94" s="1059"/>
      <c r="AA94" s="390" t="s">
        <v>285</v>
      </c>
      <c r="AB94" s="1074" t="s">
        <v>286</v>
      </c>
      <c r="AC94" s="1075"/>
      <c r="AD94" s="1056"/>
      <c r="AE94" s="1057"/>
    </row>
    <row r="95" spans="2:31" s="253" customFormat="1" ht="15" customHeight="1">
      <c r="B95" s="1140"/>
      <c r="C95" s="261">
        <v>31</v>
      </c>
      <c r="D95" s="391" t="s">
        <v>287</v>
      </c>
      <c r="E95" s="385" t="s">
        <v>288</v>
      </c>
      <c r="F95" s="333"/>
      <c r="G95" s="330"/>
      <c r="H95" s="330"/>
      <c r="I95" s="330"/>
      <c r="J95" s="330"/>
      <c r="K95" s="330"/>
      <c r="L95" s="1321" t="s">
        <v>289</v>
      </c>
      <c r="M95" s="1322"/>
      <c r="N95" s="1322"/>
      <c r="O95" s="1322"/>
      <c r="P95" s="1322"/>
      <c r="Q95" s="1322"/>
      <c r="R95" s="1322"/>
      <c r="S95" s="1280" t="s">
        <v>290</v>
      </c>
      <c r="T95" s="1281"/>
      <c r="U95" s="1119"/>
      <c r="V95" s="1119"/>
      <c r="W95" s="397" t="str">
        <f>IF(U95="","","[mm]")</f>
        <v/>
      </c>
      <c r="X95" s="1058" t="s">
        <v>291</v>
      </c>
      <c r="Y95" s="1059"/>
      <c r="Z95" s="1059"/>
      <c r="AA95" s="390" t="s">
        <v>292</v>
      </c>
      <c r="AB95" s="1074" t="s">
        <v>293</v>
      </c>
      <c r="AC95" s="1075"/>
      <c r="AD95" s="1082"/>
      <c r="AE95" s="1083"/>
    </row>
    <row r="96" spans="2:31" s="253" customFormat="1" ht="15" customHeight="1">
      <c r="B96" s="1140"/>
      <c r="C96" s="285">
        <v>32</v>
      </c>
      <c r="D96" s="398" t="s">
        <v>294</v>
      </c>
      <c r="E96" s="385" t="s">
        <v>295</v>
      </c>
      <c r="F96" s="340"/>
      <c r="G96" s="330"/>
      <c r="H96" s="330"/>
      <c r="I96" s="330"/>
      <c r="J96" s="330"/>
      <c r="K96" s="330"/>
      <c r="L96" s="1323" t="s">
        <v>296</v>
      </c>
      <c r="M96" s="1076"/>
      <c r="N96" s="1076"/>
      <c r="O96" s="1076"/>
      <c r="P96" s="1076"/>
      <c r="Q96" s="1076"/>
      <c r="R96" s="1076"/>
      <c r="S96" s="1196" t="s">
        <v>297</v>
      </c>
      <c r="T96" s="1282"/>
      <c r="U96" s="1113" t="str">
        <f>IF(U95="","",U95-AB31-(V31-U34)/2)</f>
        <v/>
      </c>
      <c r="V96" s="1113"/>
      <c r="W96" s="399" t="str">
        <f>IF(U96="","","[mm]")</f>
        <v/>
      </c>
      <c r="X96" s="1116" t="s">
        <v>298</v>
      </c>
      <c r="Y96" s="1117"/>
      <c r="Z96" s="1118"/>
      <c r="AA96" s="400" t="s">
        <v>299</v>
      </c>
      <c r="AB96" s="1074" t="s">
        <v>300</v>
      </c>
      <c r="AC96" s="1075"/>
      <c r="AD96" s="1054"/>
      <c r="AE96" s="1055"/>
    </row>
    <row r="97" spans="2:31" s="253" customFormat="1" ht="15" customHeight="1">
      <c r="B97" s="1140"/>
      <c r="C97" s="261">
        <v>33</v>
      </c>
      <c r="D97" s="398" t="s">
        <v>301</v>
      </c>
      <c r="E97" s="385" t="s">
        <v>302</v>
      </c>
      <c r="F97" s="340"/>
      <c r="G97" s="330"/>
      <c r="H97" s="330"/>
      <c r="I97" s="330"/>
      <c r="J97" s="330"/>
      <c r="K97" s="330"/>
      <c r="L97" s="1324" t="s">
        <v>303</v>
      </c>
      <c r="M97" s="1325"/>
      <c r="N97" s="1325"/>
      <c r="O97" s="1325"/>
      <c r="P97" s="1325"/>
      <c r="Q97" s="1325"/>
      <c r="R97" s="1325"/>
      <c r="S97" s="1196" t="s">
        <v>304</v>
      </c>
      <c r="T97" s="1282"/>
      <c r="U97" s="1115"/>
      <c r="V97" s="1115"/>
      <c r="W97" s="399" t="str">
        <f>IF(U97="","","[mm]")</f>
        <v/>
      </c>
      <c r="X97" s="1122" t="s">
        <v>305</v>
      </c>
      <c r="Y97" s="1123"/>
      <c r="Z97" s="1124"/>
      <c r="AA97" s="401" t="s">
        <v>306</v>
      </c>
      <c r="AB97" s="1120" t="s">
        <v>307</v>
      </c>
      <c r="AC97" s="1121"/>
      <c r="AD97" s="1056"/>
      <c r="AE97" s="1057"/>
    </row>
    <row r="98" spans="2:31" s="253" customFormat="1" ht="15" customHeight="1">
      <c r="B98" s="1140"/>
      <c r="C98" s="261">
        <v>34</v>
      </c>
      <c r="D98" s="402" t="s">
        <v>308</v>
      </c>
      <c r="E98" s="385" t="s">
        <v>309</v>
      </c>
      <c r="F98" s="340"/>
      <c r="G98" s="330"/>
      <c r="H98" s="330"/>
      <c r="I98" s="330"/>
      <c r="J98" s="330"/>
      <c r="K98" s="330"/>
      <c r="L98" s="1323" t="s">
        <v>310</v>
      </c>
      <c r="M98" s="1076"/>
      <c r="N98" s="1076"/>
      <c r="O98" s="1076"/>
      <c r="P98" s="1076"/>
      <c r="Q98" s="1076"/>
      <c r="R98" s="1076"/>
      <c r="S98" s="1196" t="s">
        <v>311</v>
      </c>
      <c r="T98" s="1282"/>
      <c r="U98" s="1114" t="str">
        <f>IF(U97="","",U97-U96)</f>
        <v/>
      </c>
      <c r="V98" s="1114"/>
      <c r="W98" s="403" t="str">
        <f>IF(U98="","","[mm]")</f>
        <v/>
      </c>
      <c r="X98" s="1098"/>
      <c r="Y98" s="1099"/>
      <c r="Z98" s="1100"/>
      <c r="AA98" s="404"/>
      <c r="AB98" s="1093"/>
      <c r="AC98" s="1094"/>
      <c r="AD98" s="1403"/>
      <c r="AE98" s="1404"/>
    </row>
    <row r="99" spans="2:31" s="253" customFormat="1" ht="15" customHeight="1" thickBot="1">
      <c r="B99" s="1140"/>
      <c r="C99" s="261">
        <v>35</v>
      </c>
      <c r="D99" s="402" t="s">
        <v>312</v>
      </c>
      <c r="E99" s="385" t="s">
        <v>313</v>
      </c>
      <c r="F99" s="340"/>
      <c r="G99" s="330"/>
      <c r="H99" s="330"/>
      <c r="I99" s="330"/>
      <c r="J99" s="330"/>
      <c r="K99" s="350"/>
      <c r="L99" s="405"/>
      <c r="M99" s="406"/>
      <c r="N99" s="406"/>
      <c r="O99" s="406"/>
      <c r="P99" s="406"/>
      <c r="Q99" s="406"/>
      <c r="R99" s="406"/>
      <c r="S99" s="1330"/>
      <c r="T99" s="1331"/>
      <c r="U99" s="1405"/>
      <c r="V99" s="1406"/>
      <c r="W99" s="407"/>
      <c r="X99" s="1060" t="s">
        <v>314</v>
      </c>
      <c r="Y99" s="1061"/>
      <c r="Z99" s="1061"/>
      <c r="AA99" s="1062" t="s">
        <v>315</v>
      </c>
      <c r="AB99" s="1062"/>
      <c r="AC99" s="1062"/>
      <c r="AD99" s="1062"/>
      <c r="AE99" s="1063"/>
    </row>
    <row r="100" spans="2:31" s="253" customFormat="1" ht="15" customHeight="1">
      <c r="B100" s="1140"/>
      <c r="C100" s="294">
        <v>36</v>
      </c>
      <c r="D100" s="1125" t="s">
        <v>10</v>
      </c>
      <c r="E100" s="1126"/>
      <c r="F100" s="1126"/>
      <c r="G100" s="1126"/>
      <c r="H100" s="1126"/>
      <c r="I100" s="1126"/>
      <c r="J100" s="1126"/>
      <c r="K100" s="1126"/>
      <c r="L100" s="1156" t="s">
        <v>11</v>
      </c>
      <c r="M100" s="1126"/>
      <c r="N100" s="1126"/>
      <c r="O100" s="1126"/>
      <c r="P100" s="1126"/>
      <c r="Q100" s="1126"/>
      <c r="R100" s="1126"/>
      <c r="S100" s="1126"/>
      <c r="T100" s="1126"/>
      <c r="U100" s="1126"/>
      <c r="V100" s="1126"/>
      <c r="W100" s="1126"/>
      <c r="X100" s="1064" t="s">
        <v>269</v>
      </c>
      <c r="Y100" s="1065"/>
      <c r="Z100" s="1065"/>
      <c r="AA100" s="1101" t="s">
        <v>316</v>
      </c>
      <c r="AB100" s="1102"/>
      <c r="AC100" s="1102"/>
      <c r="AD100" s="1102"/>
      <c r="AE100" s="1103"/>
    </row>
    <row r="101" spans="2:31" s="253" customFormat="1" ht="15" customHeight="1">
      <c r="B101" s="1140"/>
      <c r="C101" s="295">
        <v>37</v>
      </c>
      <c r="D101" s="1257" t="s">
        <v>20</v>
      </c>
      <c r="E101" s="1347"/>
      <c r="F101" s="1347"/>
      <c r="G101" s="1347"/>
      <c r="H101" s="1257" t="s">
        <v>21</v>
      </c>
      <c r="I101" s="1347"/>
      <c r="J101" s="1347"/>
      <c r="K101" s="1347"/>
      <c r="L101" s="1268" t="s">
        <v>22</v>
      </c>
      <c r="M101" s="1167"/>
      <c r="N101" s="1167"/>
      <c r="O101" s="1167"/>
      <c r="P101" s="1167"/>
      <c r="Q101" s="1269"/>
      <c r="R101" s="1166" t="s">
        <v>132</v>
      </c>
      <c r="S101" s="1167"/>
      <c r="T101" s="1167"/>
      <c r="U101" s="1167"/>
      <c r="V101" s="1167"/>
      <c r="W101" s="1167"/>
      <c r="X101" s="1066" t="s">
        <v>275</v>
      </c>
      <c r="Y101" s="1067"/>
      <c r="Z101" s="1067"/>
      <c r="AA101" s="1095"/>
      <c r="AB101" s="1096"/>
      <c r="AC101" s="1096"/>
      <c r="AD101" s="1096"/>
      <c r="AE101" s="1097"/>
    </row>
    <row r="102" spans="2:31" s="253" customFormat="1" ht="7.5" customHeight="1">
      <c r="B102" s="1140"/>
      <c r="C102" s="1104">
        <v>38</v>
      </c>
      <c r="D102" s="1259"/>
      <c r="E102" s="1348"/>
      <c r="F102" s="1348"/>
      <c r="G102" s="1348"/>
      <c r="H102" s="1259"/>
      <c r="I102" s="1348"/>
      <c r="J102" s="1348"/>
      <c r="K102" s="1348"/>
      <c r="L102" s="1105" t="s">
        <v>317</v>
      </c>
      <c r="M102" s="1106"/>
      <c r="N102" s="1106"/>
      <c r="O102" s="1106"/>
      <c r="P102" s="1106"/>
      <c r="Q102" s="1107"/>
      <c r="R102" s="1212" t="s">
        <v>318</v>
      </c>
      <c r="S102" s="1106"/>
      <c r="T102" s="1106"/>
      <c r="U102" s="1106"/>
      <c r="V102" s="1106"/>
      <c r="W102" s="1106"/>
      <c r="X102" s="1092" t="s">
        <v>319</v>
      </c>
      <c r="Y102" s="1085"/>
      <c r="Z102" s="1085"/>
      <c r="AA102" s="1088" t="s">
        <v>320</v>
      </c>
      <c r="AB102" s="1090" t="s">
        <v>321</v>
      </c>
      <c r="AC102" s="1090"/>
      <c r="AD102" s="1028"/>
      <c r="AE102" s="1080">
        <v>1</v>
      </c>
    </row>
    <row r="103" spans="2:31" s="253" customFormat="1" ht="8.25" customHeight="1">
      <c r="B103" s="1140"/>
      <c r="C103" s="1104"/>
      <c r="D103" s="1261"/>
      <c r="E103" s="1349"/>
      <c r="F103" s="1349"/>
      <c r="G103" s="1349"/>
      <c r="H103" s="1261"/>
      <c r="I103" s="1349"/>
      <c r="J103" s="1349"/>
      <c r="K103" s="1349"/>
      <c r="L103" s="1108"/>
      <c r="M103" s="1109"/>
      <c r="N103" s="1109"/>
      <c r="O103" s="1109"/>
      <c r="P103" s="1109"/>
      <c r="Q103" s="1110"/>
      <c r="R103" s="1277"/>
      <c r="S103" s="1109"/>
      <c r="T103" s="1109"/>
      <c r="U103" s="1109"/>
      <c r="V103" s="1109"/>
      <c r="W103" s="1109"/>
      <c r="X103" s="1086"/>
      <c r="Y103" s="1087"/>
      <c r="Z103" s="1087"/>
      <c r="AA103" s="1089"/>
      <c r="AB103" s="1091"/>
      <c r="AC103" s="1091"/>
      <c r="AD103" s="1029"/>
      <c r="AE103" s="1081"/>
    </row>
    <row r="104" spans="2:31" s="253" customFormat="1" ht="7.5" customHeight="1">
      <c r="B104" s="1140"/>
      <c r="C104" s="1104">
        <v>39</v>
      </c>
      <c r="D104" s="1010" t="s">
        <v>322</v>
      </c>
      <c r="E104" s="1012" t="str">
        <f>IF(I20="","",I19*I20)</f>
        <v/>
      </c>
      <c r="F104" s="1014" t="s">
        <v>323</v>
      </c>
      <c r="G104" s="1015"/>
      <c r="H104" s="1018" t="s">
        <v>324</v>
      </c>
      <c r="I104" s="1020" t="str">
        <f>IF(E104="","",E104/2)</f>
        <v/>
      </c>
      <c r="J104" s="1022" t="s">
        <v>325</v>
      </c>
      <c r="K104" s="1023"/>
      <c r="L104" s="1026" t="s">
        <v>326</v>
      </c>
      <c r="M104" s="1111" t="str">
        <f>IF(X31="","",K41*X31)</f>
        <v/>
      </c>
      <c r="N104" s="1022" t="s">
        <v>327</v>
      </c>
      <c r="O104" s="1407"/>
      <c r="P104" s="1407"/>
      <c r="Q104" s="1408"/>
      <c r="R104" s="1010" t="s">
        <v>328</v>
      </c>
      <c r="S104" s="1289"/>
      <c r="T104" s="1278" t="str">
        <f>IF(X31="","",M41*X31)</f>
        <v/>
      </c>
      <c r="U104" s="1111"/>
      <c r="V104" s="1022" t="s">
        <v>329</v>
      </c>
      <c r="W104" s="1023"/>
      <c r="X104" s="1092" t="s">
        <v>330</v>
      </c>
      <c r="Y104" s="1085"/>
      <c r="Z104" s="1085"/>
      <c r="AA104" s="1088" t="s">
        <v>331</v>
      </c>
      <c r="AB104" s="1090" t="s">
        <v>321</v>
      </c>
      <c r="AC104" s="1090"/>
      <c r="AD104" s="1028"/>
      <c r="AE104" s="1080">
        <v>1</v>
      </c>
    </row>
    <row r="105" spans="2:31" s="253" customFormat="1" ht="7.5" customHeight="1">
      <c r="B105" s="1140"/>
      <c r="C105" s="1104"/>
      <c r="D105" s="1011"/>
      <c r="E105" s="1013"/>
      <c r="F105" s="1016"/>
      <c r="G105" s="1017"/>
      <c r="H105" s="1019"/>
      <c r="I105" s="1021"/>
      <c r="J105" s="1024"/>
      <c r="K105" s="1025"/>
      <c r="L105" s="1027"/>
      <c r="M105" s="1112"/>
      <c r="N105" s="1024"/>
      <c r="O105" s="1409"/>
      <c r="P105" s="1409"/>
      <c r="Q105" s="1410"/>
      <c r="R105" s="1011"/>
      <c r="S105" s="1290"/>
      <c r="T105" s="1279"/>
      <c r="U105" s="1112"/>
      <c r="V105" s="1024"/>
      <c r="W105" s="1025"/>
      <c r="X105" s="1086"/>
      <c r="Y105" s="1087"/>
      <c r="Z105" s="1087"/>
      <c r="AA105" s="1089"/>
      <c r="AB105" s="1091"/>
      <c r="AC105" s="1091"/>
      <c r="AD105" s="1029"/>
      <c r="AE105" s="1081"/>
    </row>
    <row r="106" spans="2:31" s="253" customFormat="1" ht="7.5" customHeight="1">
      <c r="B106" s="1140"/>
      <c r="C106" s="1346">
        <v>40</v>
      </c>
      <c r="D106" s="1011"/>
      <c r="E106" s="1013"/>
      <c r="F106" s="1016"/>
      <c r="G106" s="1017"/>
      <c r="H106" s="1019"/>
      <c r="I106" s="1021"/>
      <c r="J106" s="1024"/>
      <c r="K106" s="1025"/>
      <c r="L106" s="1027"/>
      <c r="M106" s="1112"/>
      <c r="N106" s="1024"/>
      <c r="O106" s="1409"/>
      <c r="P106" s="1409"/>
      <c r="Q106" s="1410"/>
      <c r="R106" s="1011"/>
      <c r="S106" s="1290"/>
      <c r="T106" s="1279"/>
      <c r="U106" s="1112"/>
      <c r="V106" s="1024"/>
      <c r="W106" s="1025"/>
      <c r="X106" s="1084" t="s">
        <v>332</v>
      </c>
      <c r="Y106" s="1085"/>
      <c r="Z106" s="1085"/>
      <c r="AA106" s="1088" t="s">
        <v>333</v>
      </c>
      <c r="AB106" s="1090" t="s">
        <v>321</v>
      </c>
      <c r="AC106" s="1090"/>
      <c r="AD106" s="1028"/>
      <c r="AE106" s="1080"/>
    </row>
    <row r="107" spans="2:31" s="253" customFormat="1" ht="7.5" customHeight="1">
      <c r="B107" s="1140"/>
      <c r="C107" s="1264"/>
      <c r="D107" s="1011"/>
      <c r="E107" s="1013"/>
      <c r="F107" s="1016"/>
      <c r="G107" s="1017"/>
      <c r="H107" s="1019"/>
      <c r="I107" s="1021"/>
      <c r="J107" s="1024"/>
      <c r="K107" s="1025"/>
      <c r="L107" s="1027"/>
      <c r="M107" s="1112"/>
      <c r="N107" s="1024"/>
      <c r="O107" s="1409"/>
      <c r="P107" s="1409"/>
      <c r="Q107" s="1410"/>
      <c r="R107" s="1011"/>
      <c r="S107" s="1290"/>
      <c r="T107" s="1279"/>
      <c r="U107" s="1112"/>
      <c r="V107" s="1024"/>
      <c r="W107" s="1025"/>
      <c r="X107" s="1086"/>
      <c r="Y107" s="1087"/>
      <c r="Z107" s="1087"/>
      <c r="AA107" s="1089"/>
      <c r="AB107" s="1091"/>
      <c r="AC107" s="1091"/>
      <c r="AD107" s="1029"/>
      <c r="AE107" s="1081"/>
    </row>
    <row r="108" spans="2:31" s="253" customFormat="1" ht="15" customHeight="1" thickBot="1">
      <c r="B108" s="1140"/>
      <c r="C108" s="261">
        <v>41</v>
      </c>
      <c r="D108" s="408"/>
      <c r="E108" s="409"/>
      <c r="F108" s="409"/>
      <c r="G108" s="409"/>
      <c r="H108" s="409"/>
      <c r="I108" s="409"/>
      <c r="J108" s="409"/>
      <c r="K108" s="409"/>
      <c r="L108" s="410"/>
      <c r="M108" s="409"/>
      <c r="N108" s="411"/>
      <c r="O108" s="411"/>
      <c r="P108" s="411"/>
      <c r="Q108" s="411"/>
      <c r="R108" s="411"/>
      <c r="S108" s="411"/>
      <c r="T108" s="411"/>
      <c r="U108" s="411"/>
      <c r="V108" s="411"/>
      <c r="W108" s="412"/>
      <c r="X108" s="1005"/>
      <c r="Y108" s="1006"/>
      <c r="Z108" s="1007"/>
      <c r="AA108" s="296"/>
      <c r="AB108" s="1008"/>
      <c r="AC108" s="1009"/>
      <c r="AD108" s="297"/>
      <c r="AE108" s="298"/>
    </row>
    <row r="109" spans="2:31" s="253" customFormat="1" ht="15" customHeight="1">
      <c r="B109" s="1140"/>
      <c r="C109" s="261">
        <v>42</v>
      </c>
      <c r="D109" s="299" t="s">
        <v>334</v>
      </c>
      <c r="E109" s="300"/>
      <c r="F109" s="301"/>
      <c r="G109" s="302"/>
      <c r="H109" s="303"/>
      <c r="I109" s="304"/>
      <c r="J109" s="304"/>
      <c r="K109" s="304"/>
      <c r="L109" s="304" t="s">
        <v>334</v>
      </c>
      <c r="M109" s="300"/>
      <c r="N109" s="302"/>
      <c r="O109" s="305"/>
      <c r="P109" s="305"/>
      <c r="Q109" s="302"/>
      <c r="R109" s="302"/>
      <c r="S109" s="302"/>
      <c r="T109" s="302"/>
      <c r="U109" s="302"/>
      <c r="V109" s="304"/>
      <c r="W109" s="304"/>
      <c r="X109" s="304"/>
      <c r="Y109" s="306"/>
      <c r="Z109" s="302"/>
      <c r="AA109" s="304"/>
      <c r="AB109" s="302"/>
      <c r="AC109" s="302"/>
      <c r="AD109" s="304"/>
      <c r="AE109" s="307"/>
    </row>
    <row r="110" spans="2:31" s="253" customFormat="1" ht="7.5" customHeight="1">
      <c r="B110" s="1140"/>
      <c r="C110" s="1216">
        <v>43</v>
      </c>
      <c r="D110" s="413"/>
      <c r="E110" s="368"/>
      <c r="F110" s="1357" t="str">
        <f>IF(AD95="","",AD95&amp;" × "&amp;M104)</f>
        <v/>
      </c>
      <c r="G110" s="1357"/>
      <c r="H110" s="415"/>
      <c r="I110" s="1363" t="str">
        <f>IF(AD95="","",U96&amp;" × "&amp;U98)</f>
        <v/>
      </c>
      <c r="J110" s="1363"/>
      <c r="K110" s="1363"/>
      <c r="L110" s="368"/>
      <c r="M110" s="368"/>
      <c r="N110" s="348"/>
      <c r="O110" s="416"/>
      <c r="P110" s="1326" t="str">
        <f>IF(AD102="","","1")</f>
        <v/>
      </c>
      <c r="Q110" s="417"/>
      <c r="R110" s="1357" t="str">
        <f>IF(AD102="","",AD95)</f>
        <v/>
      </c>
      <c r="S110" s="1357"/>
      <c r="T110" s="1357"/>
      <c r="U110" s="415"/>
      <c r="V110" s="415"/>
      <c r="W110" s="415"/>
      <c r="X110" s="348"/>
      <c r="Y110" s="348"/>
      <c r="Z110" s="348"/>
      <c r="AA110" s="418"/>
      <c r="AB110" s="419"/>
      <c r="AC110" s="419"/>
      <c r="AD110" s="419"/>
      <c r="AE110" s="420"/>
    </row>
    <row r="111" spans="2:31" s="253" customFormat="1" ht="7.5" customHeight="1">
      <c r="B111" s="1140"/>
      <c r="C111" s="1216"/>
      <c r="D111" s="1353" t="str">
        <f>IF(AD95="","","Mt＝")</f>
        <v/>
      </c>
      <c r="E111" s="1354"/>
      <c r="F111" s="1359"/>
      <c r="G111" s="1359"/>
      <c r="H111" s="1362" t="str">
        <f>IF(AD95="","","×")</f>
        <v/>
      </c>
      <c r="I111" s="1364"/>
      <c r="J111" s="1364"/>
      <c r="K111" s="1364"/>
      <c r="L111" s="421"/>
      <c r="M111" s="1375" t="str">
        <f>IF(AD102="","","M"&amp;"B1＝")</f>
        <v/>
      </c>
      <c r="N111" s="1375"/>
      <c r="O111" s="1375"/>
      <c r="P111" s="1402"/>
      <c r="Q111" s="1373" t="str">
        <f>IF(AD102="","","×")</f>
        <v/>
      </c>
      <c r="R111" s="1358"/>
      <c r="S111" s="1358"/>
      <c r="T111" s="1358"/>
      <c r="U111" s="1356" t="str">
        <f>IF(AD102="",""," × "&amp;AD102&amp;" × "&amp;U97&amp;"^2 × "&amp;AE102)</f>
        <v/>
      </c>
      <c r="V111" s="1356"/>
      <c r="W111" s="1356"/>
      <c r="X111" s="1356"/>
      <c r="Y111" s="1320" t="str">
        <f>IF(AD102="","","＝"&amp;INT((1000*AD95*AD102*U97^2*AE102)/8000000000)/1000)</f>
        <v/>
      </c>
      <c r="Z111" s="1320"/>
      <c r="AA111" s="1320" t="str">
        <f>IF(AD102="","","[Kg-m]")</f>
        <v/>
      </c>
      <c r="AB111" s="1320"/>
      <c r="AC111" s="424"/>
      <c r="AD111" s="425"/>
      <c r="AE111" s="426"/>
    </row>
    <row r="112" spans="2:31" s="253" customFormat="1" ht="7.5" customHeight="1">
      <c r="B112" s="1140"/>
      <c r="C112" s="1216">
        <v>44</v>
      </c>
      <c r="D112" s="1355"/>
      <c r="E112" s="1354"/>
      <c r="F112" s="1360" t="str">
        <f>IF(AD95="","",L93)</f>
        <v/>
      </c>
      <c r="G112" s="1360"/>
      <c r="H112" s="1362"/>
      <c r="I112" s="1360" t="str">
        <f>IF(AD95="","",U97)</f>
        <v/>
      </c>
      <c r="J112" s="1360"/>
      <c r="K112" s="427"/>
      <c r="L112" s="421"/>
      <c r="M112" s="1375"/>
      <c r="N112" s="1375"/>
      <c r="O112" s="1375"/>
      <c r="P112" s="1328" t="str">
        <f>IF(AD102="","","8")</f>
        <v/>
      </c>
      <c r="Q112" s="1373"/>
      <c r="R112" s="1360" t="str">
        <f>IF(AD102="","",1000)</f>
        <v/>
      </c>
      <c r="S112" s="1360"/>
      <c r="T112" s="1360"/>
      <c r="U112" s="1356"/>
      <c r="V112" s="1356"/>
      <c r="W112" s="1356"/>
      <c r="X112" s="1356"/>
      <c r="Y112" s="1320"/>
      <c r="Z112" s="1320"/>
      <c r="AA112" s="1320"/>
      <c r="AB112" s="1320"/>
      <c r="AC112" s="428"/>
      <c r="AD112" s="419"/>
      <c r="AE112" s="420"/>
    </row>
    <row r="113" spans="2:31" s="253" customFormat="1" ht="7.5" customHeight="1">
      <c r="B113" s="1140"/>
      <c r="C113" s="1216"/>
      <c r="D113" s="366"/>
      <c r="E113" s="366"/>
      <c r="F113" s="1361"/>
      <c r="G113" s="1361"/>
      <c r="H113" s="430"/>
      <c r="I113" s="1361"/>
      <c r="J113" s="1361"/>
      <c r="K113" s="430"/>
      <c r="L113" s="366"/>
      <c r="M113" s="366"/>
      <c r="N113" s="371"/>
      <c r="O113" s="431"/>
      <c r="P113" s="1329"/>
      <c r="Q113" s="432"/>
      <c r="R113" s="1361"/>
      <c r="S113" s="1361"/>
      <c r="T113" s="1361"/>
      <c r="U113" s="429"/>
      <c r="V113" s="429"/>
      <c r="W113" s="371"/>
      <c r="X113" s="371"/>
      <c r="Y113" s="371"/>
      <c r="Z113" s="371"/>
      <c r="AA113" s="433"/>
      <c r="AB113" s="429"/>
      <c r="AC113" s="429"/>
      <c r="AD113" s="429"/>
      <c r="AE113" s="434"/>
    </row>
    <row r="114" spans="2:31" s="253" customFormat="1" ht="7.5" customHeight="1">
      <c r="B114" s="1140"/>
      <c r="C114" s="1216">
        <v>45</v>
      </c>
      <c r="D114" s="413"/>
      <c r="E114" s="1367" t="str">
        <f>IF(AD95="","","＝")</f>
        <v/>
      </c>
      <c r="F114" s="1369" t="str">
        <f>IF(U97="","",INT((1000*AD95*M104*U96*U98)/(1000*L93*U97))/1000)</f>
        <v/>
      </c>
      <c r="G114" s="1369"/>
      <c r="H114" s="1320" t="str">
        <f>IF(L93="","","[Kg-m]")</f>
        <v/>
      </c>
      <c r="I114" s="1320"/>
      <c r="J114" s="435"/>
      <c r="K114" s="368"/>
      <c r="L114" s="368"/>
      <c r="M114" s="436"/>
      <c r="N114" s="437"/>
      <c r="O114" s="375"/>
      <c r="P114" s="1326" t="str">
        <f>IF(AD104="","","1")</f>
        <v/>
      </c>
      <c r="Q114" s="375"/>
      <c r="R114" s="1326" t="str">
        <f>IF(AD104="","",AD95)</f>
        <v/>
      </c>
      <c r="S114" s="1326"/>
      <c r="T114" s="1326"/>
      <c r="U114" s="375"/>
      <c r="V114" s="375"/>
      <c r="W114" s="415"/>
      <c r="X114" s="438"/>
      <c r="Y114" s="415"/>
      <c r="Z114" s="415"/>
      <c r="AA114" s="415"/>
      <c r="AB114" s="415"/>
      <c r="AC114" s="415"/>
      <c r="AD114" s="368"/>
      <c r="AE114" s="439"/>
    </row>
    <row r="115" spans="2:31" s="253" customFormat="1" ht="7.5" customHeight="1">
      <c r="B115" s="1140"/>
      <c r="C115" s="1216"/>
      <c r="D115" s="440"/>
      <c r="E115" s="1368"/>
      <c r="F115" s="1370"/>
      <c r="G115" s="1370"/>
      <c r="H115" s="1320"/>
      <c r="I115" s="1320"/>
      <c r="J115" s="441"/>
      <c r="K115" s="366"/>
      <c r="L115" s="366"/>
      <c r="M115" s="1376" t="str">
        <f>IF(AD104="","","M"&amp;"B2＝")</f>
        <v/>
      </c>
      <c r="N115" s="1376"/>
      <c r="O115" s="1376"/>
      <c r="P115" s="1327"/>
      <c r="Q115" s="1373" t="str">
        <f>IF(AD102="","","×")</f>
        <v/>
      </c>
      <c r="R115" s="1327"/>
      <c r="S115" s="1327"/>
      <c r="T115" s="1327"/>
      <c r="U115" s="1351" t="str">
        <f>IF(AD104="",""," × "&amp;AD104&amp;" × "&amp;U97&amp;"^2 × "&amp;AE104)</f>
        <v/>
      </c>
      <c r="V115" s="1351"/>
      <c r="W115" s="1351"/>
      <c r="X115" s="1351"/>
      <c r="Y115" s="1374" t="str">
        <f>IF(AD104="","","＝"&amp;INT((1000*AD95*AD104*U97^2*AE104)/8000000000)/1000)</f>
        <v/>
      </c>
      <c r="Z115" s="1374"/>
      <c r="AA115" s="1320" t="str">
        <f>IF(AD104="","","[Kg-m]")</f>
        <v/>
      </c>
      <c r="AB115" s="1320"/>
      <c r="AC115" s="441"/>
      <c r="AD115" s="366"/>
      <c r="AE115" s="369"/>
    </row>
    <row r="116" spans="2:31" s="253" customFormat="1" ht="7.5" customHeight="1">
      <c r="B116" s="1140"/>
      <c r="C116" s="1216">
        <v>46</v>
      </c>
      <c r="D116" s="368"/>
      <c r="E116" s="415"/>
      <c r="F116" s="415"/>
      <c r="G116" s="415"/>
      <c r="H116" s="415"/>
      <c r="I116" s="415"/>
      <c r="J116" s="443"/>
      <c r="K116" s="440"/>
      <c r="L116" s="440"/>
      <c r="M116" s="1375"/>
      <c r="N116" s="1375"/>
      <c r="O116" s="1375"/>
      <c r="P116" s="1328" t="str">
        <f>IF(AD95="","","8")</f>
        <v/>
      </c>
      <c r="Q116" s="1373"/>
      <c r="R116" s="1328" t="str">
        <f>IF(AD104="","",1000)</f>
        <v/>
      </c>
      <c r="S116" s="1328"/>
      <c r="T116" s="1328"/>
      <c r="U116" s="1352"/>
      <c r="V116" s="1352"/>
      <c r="W116" s="1352"/>
      <c r="X116" s="1352"/>
      <c r="Y116" s="1374"/>
      <c r="Z116" s="1374"/>
      <c r="AA116" s="1320"/>
      <c r="AB116" s="1320"/>
      <c r="AC116" s="442"/>
      <c r="AD116" s="440"/>
      <c r="AE116" s="444"/>
    </row>
    <row r="117" spans="2:31" s="253" customFormat="1" ht="7.5" customHeight="1">
      <c r="B117" s="1140"/>
      <c r="C117" s="1216"/>
      <c r="D117" s="445"/>
      <c r="E117" s="446"/>
      <c r="F117" s="446"/>
      <c r="G117" s="446"/>
      <c r="H117" s="446"/>
      <c r="I117" s="446"/>
      <c r="J117" s="376"/>
      <c r="K117" s="366"/>
      <c r="L117" s="366"/>
      <c r="M117" s="447"/>
      <c r="N117" s="448"/>
      <c r="O117" s="448"/>
      <c r="P117" s="1329"/>
      <c r="Q117" s="448"/>
      <c r="R117" s="1329"/>
      <c r="S117" s="1329"/>
      <c r="T117" s="1329"/>
      <c r="U117" s="448"/>
      <c r="V117" s="448"/>
      <c r="W117" s="446"/>
      <c r="X117" s="449"/>
      <c r="Y117" s="446"/>
      <c r="Z117" s="446"/>
      <c r="AA117" s="446"/>
      <c r="AB117" s="446"/>
      <c r="AC117" s="446"/>
      <c r="AD117" s="366"/>
      <c r="AE117" s="369"/>
    </row>
    <row r="118" spans="2:31" s="253" customFormat="1" ht="7.5" customHeight="1">
      <c r="B118" s="1140"/>
      <c r="C118" s="1216">
        <v>47</v>
      </c>
      <c r="D118" s="413"/>
      <c r="E118" s="450"/>
      <c r="F118" s="1357" t="str">
        <f>IF(AD95="","",AD95)</f>
        <v/>
      </c>
      <c r="G118" s="414"/>
      <c r="H118" s="414"/>
      <c r="I118" s="451"/>
      <c r="J118" s="451"/>
      <c r="K118" s="452"/>
      <c r="L118" s="453"/>
      <c r="M118" s="436"/>
      <c r="N118" s="437"/>
      <c r="O118" s="375"/>
      <c r="P118" s="1326" t="str">
        <f>IF(AD106="","","1")</f>
        <v/>
      </c>
      <c r="Q118" s="375"/>
      <c r="R118" s="1326" t="str">
        <f>IF(AD106="","",AD95)</f>
        <v/>
      </c>
      <c r="S118" s="1326"/>
      <c r="T118" s="1326"/>
      <c r="U118" s="375"/>
      <c r="V118" s="375"/>
      <c r="W118" s="415"/>
      <c r="X118" s="438"/>
      <c r="Y118" s="415"/>
      <c r="Z118" s="415"/>
      <c r="AA118" s="415"/>
      <c r="AB118" s="415"/>
      <c r="AC118" s="368"/>
      <c r="AD118" s="368"/>
      <c r="AE118" s="439"/>
    </row>
    <row r="119" spans="2:31" s="253" customFormat="1" ht="7.5" customHeight="1">
      <c r="B119" s="1140"/>
      <c r="C119" s="1216"/>
      <c r="D119" s="1365" t="str">
        <f>IF(AD95="","","Pt＝")</f>
        <v/>
      </c>
      <c r="E119" s="1366"/>
      <c r="F119" s="1359"/>
      <c r="G119" s="1374" t="str">
        <f>IF(AD95="","","× ("&amp;T104&amp;"＋"&amp;V93&amp;")")</f>
        <v/>
      </c>
      <c r="H119" s="1374"/>
      <c r="I119" s="1374"/>
      <c r="J119" s="441"/>
      <c r="K119" s="366"/>
      <c r="L119" s="455"/>
      <c r="M119" s="1376" t="str">
        <f>IF(AD106="","","M"&amp;"B3＝")</f>
        <v/>
      </c>
      <c r="N119" s="1376"/>
      <c r="O119" s="1376"/>
      <c r="P119" s="1327"/>
      <c r="Q119" s="1373" t="str">
        <f>IF(AD106="","","×")</f>
        <v/>
      </c>
      <c r="R119" s="1327"/>
      <c r="S119" s="1327"/>
      <c r="T119" s="1327"/>
      <c r="U119" s="1351" t="str">
        <f>IF(AD106="",""," × "&amp;AD106&amp;" × "&amp;U97&amp;"^2× "&amp;AE106)</f>
        <v/>
      </c>
      <c r="V119" s="1351"/>
      <c r="W119" s="1351"/>
      <c r="X119" s="1351"/>
      <c r="Y119" s="1374" t="str">
        <f>IF(AD106="","","＝"&amp;INT((1000*AD95*AD106*U97^2*AE106)/8000000000)/1000)</f>
        <v/>
      </c>
      <c r="Z119" s="1374"/>
      <c r="AA119" s="1320" t="str">
        <f>IF(AD106="","","[Kg-m]")</f>
        <v/>
      </c>
      <c r="AB119" s="1320"/>
      <c r="AC119" s="366"/>
      <c r="AD119" s="366"/>
      <c r="AE119" s="369"/>
    </row>
    <row r="120" spans="2:31" s="253" customFormat="1" ht="7.5" customHeight="1">
      <c r="B120" s="1140"/>
      <c r="C120" s="1216">
        <v>48</v>
      </c>
      <c r="D120" s="1365"/>
      <c r="E120" s="1366"/>
      <c r="F120" s="1360" t="str">
        <f>IF(L93="","",L93)</f>
        <v/>
      </c>
      <c r="G120" s="1374"/>
      <c r="H120" s="1374"/>
      <c r="I120" s="1374"/>
      <c r="J120" s="435"/>
      <c r="K120" s="440"/>
      <c r="L120" s="456"/>
      <c r="M120" s="1375"/>
      <c r="N120" s="1375"/>
      <c r="O120" s="1375"/>
      <c r="P120" s="1328" t="str">
        <f>IF(AD106="","","8")</f>
        <v/>
      </c>
      <c r="Q120" s="1373"/>
      <c r="R120" s="1328" t="str">
        <f>IF(AD106="","",1000)</f>
        <v/>
      </c>
      <c r="S120" s="1328"/>
      <c r="T120" s="1328"/>
      <c r="U120" s="1352"/>
      <c r="V120" s="1352"/>
      <c r="W120" s="1352"/>
      <c r="X120" s="1352"/>
      <c r="Y120" s="1374"/>
      <c r="Z120" s="1374"/>
      <c r="AA120" s="1320"/>
      <c r="AB120" s="1320"/>
      <c r="AC120" s="440"/>
      <c r="AD120" s="440"/>
      <c r="AE120" s="444"/>
    </row>
    <row r="121" spans="2:31" s="253" customFormat="1" ht="7.5" customHeight="1">
      <c r="B121" s="1140"/>
      <c r="C121" s="1216"/>
      <c r="D121" s="457"/>
      <c r="E121" s="366"/>
      <c r="F121" s="1361"/>
      <c r="G121" s="429"/>
      <c r="H121" s="429"/>
      <c r="I121" s="366"/>
      <c r="J121" s="366"/>
      <c r="K121" s="366"/>
      <c r="L121" s="455"/>
      <c r="M121" s="447"/>
      <c r="N121" s="448"/>
      <c r="O121" s="448"/>
      <c r="P121" s="1329"/>
      <c r="Q121" s="448"/>
      <c r="R121" s="1329"/>
      <c r="S121" s="1329"/>
      <c r="T121" s="1329"/>
      <c r="U121" s="448"/>
      <c r="V121" s="448"/>
      <c r="W121" s="446"/>
      <c r="X121" s="449"/>
      <c r="Y121" s="446"/>
      <c r="Z121" s="446"/>
      <c r="AA121" s="446"/>
      <c r="AB121" s="446"/>
      <c r="AC121" s="458"/>
      <c r="AD121" s="459"/>
      <c r="AE121" s="460"/>
    </row>
    <row r="122" spans="2:31" s="253" customFormat="1" ht="15" customHeight="1">
      <c r="B122" s="1140"/>
      <c r="C122" s="261">
        <v>49</v>
      </c>
      <c r="D122" s="461"/>
      <c r="E122" s="462" t="str">
        <f>IF(AD95="","","＝")</f>
        <v/>
      </c>
      <c r="F122" s="1377" t="str">
        <f>IF(AD95="","",INT(1000*(AD95*(T104+V93)/L93))/1000)</f>
        <v/>
      </c>
      <c r="G122" s="1377"/>
      <c r="H122" s="1377" t="str">
        <f>IF(F122="",""," [Kgf]")</f>
        <v/>
      </c>
      <c r="I122" s="1377"/>
      <c r="J122" s="463"/>
      <c r="K122" s="370"/>
      <c r="L122" s="370"/>
      <c r="M122" s="370"/>
      <c r="N122" s="337"/>
      <c r="O122" s="337"/>
      <c r="P122" s="374"/>
      <c r="Q122" s="374"/>
      <c r="R122" s="374"/>
      <c r="S122" s="374"/>
      <c r="T122" s="374"/>
      <c r="U122" s="374"/>
      <c r="V122" s="370"/>
      <c r="W122" s="370"/>
      <c r="X122" s="370"/>
      <c r="Y122" s="337"/>
      <c r="Z122" s="374"/>
      <c r="AA122" s="374"/>
      <c r="AB122" s="374"/>
      <c r="AC122" s="373"/>
      <c r="AD122" s="379"/>
      <c r="AE122" s="380"/>
    </row>
    <row r="123" spans="2:31" s="253" customFormat="1" ht="15" customHeight="1">
      <c r="B123" s="1140"/>
      <c r="C123" s="261">
        <v>50</v>
      </c>
      <c r="D123" s="286"/>
      <c r="E123" s="314"/>
      <c r="F123" s="308"/>
      <c r="G123" s="308"/>
      <c r="H123" s="308"/>
      <c r="I123" s="308"/>
      <c r="J123" s="308"/>
      <c r="K123" s="286"/>
      <c r="L123" s="286"/>
      <c r="M123" s="286"/>
      <c r="N123" s="315"/>
      <c r="O123" s="315"/>
      <c r="P123" s="310"/>
      <c r="Q123" s="310"/>
      <c r="R123" s="310"/>
      <c r="S123" s="310"/>
      <c r="T123" s="310"/>
      <c r="U123" s="310"/>
      <c r="V123" s="286"/>
      <c r="W123" s="286"/>
      <c r="X123" s="286"/>
      <c r="Y123" s="315"/>
      <c r="Z123" s="310"/>
      <c r="AA123" s="310"/>
      <c r="AB123" s="310"/>
      <c r="AC123" s="316"/>
      <c r="AD123" s="317"/>
      <c r="AE123" s="318"/>
    </row>
    <row r="124" spans="2:31" s="253" customFormat="1" ht="15" customHeight="1">
      <c r="B124" s="1140"/>
      <c r="C124" s="261">
        <v>51</v>
      </c>
      <c r="D124" s="1378" t="str">
        <f>IF(AD102="","","PB1＝")</f>
        <v/>
      </c>
      <c r="E124" s="1379"/>
      <c r="F124" s="1377" t="str">
        <f>IF(AD102="","",AD102&amp;" × "&amp;AD95&amp;" × "&amp;U97&amp;" × 10^-6")</f>
        <v/>
      </c>
      <c r="G124" s="1377"/>
      <c r="H124" s="1377"/>
      <c r="I124" s="1377"/>
      <c r="J124" s="1377"/>
      <c r="K124" s="1377" t="str">
        <f>IF(AD102="","","＝"&amp;INT(1000*(AD102*AD95*U97/10^6))/1000&amp;" [Kgf]")</f>
        <v/>
      </c>
      <c r="L124" s="1377"/>
      <c r="M124" s="1377"/>
      <c r="N124" s="1377"/>
      <c r="O124" s="1377"/>
      <c r="P124" s="464"/>
      <c r="Q124" s="1371" t="str">
        <f>IF(AD95="","","∑M＝Mt＋∑MBn＝")</f>
        <v/>
      </c>
      <c r="R124" s="1371"/>
      <c r="S124" s="1371"/>
      <c r="T124" s="1371"/>
      <c r="U124" s="1371"/>
      <c r="V124" s="1371"/>
      <c r="W124" s="1371"/>
      <c r="X124" s="1372" t="str">
        <f>IF(AD95="","",F114+INT((1000*AD95*AD102*U97^2*AE102)/8000000000)/1000+INT((1000*AD95*AD104*U97^2*AE104)/8000000000)/1000+INT((1000*AD95*AD106*U97^2*AE106)/8000000000)/1000)</f>
        <v/>
      </c>
      <c r="Y124" s="1372"/>
      <c r="Z124" s="1401" t="str">
        <f>IF(F114="",""," [Kg-m]")</f>
        <v/>
      </c>
      <c r="AA124" s="1401"/>
      <c r="AB124" s="465"/>
      <c r="AC124" s="465"/>
      <c r="AD124" s="465"/>
      <c r="AE124" s="466"/>
    </row>
    <row r="125" spans="2:31" s="253" customFormat="1" ht="15" customHeight="1">
      <c r="B125" s="1140"/>
      <c r="C125" s="261">
        <v>52</v>
      </c>
      <c r="D125" s="1378" t="str">
        <f>IF(AD104="","","PB2＝")</f>
        <v/>
      </c>
      <c r="E125" s="1379"/>
      <c r="F125" s="1377" t="str">
        <f>IF(AD104="","",AD104&amp;" × "&amp;AD95&amp;" × "&amp;U97&amp;" × 10^-6")</f>
        <v/>
      </c>
      <c r="G125" s="1377"/>
      <c r="H125" s="1377"/>
      <c r="I125" s="1377"/>
      <c r="J125" s="1377"/>
      <c r="K125" s="1377" t="str">
        <f>IF(AD104="","","＝"&amp;INT(1000*(AD104*AD95*U97/10^6))/1000&amp;" [Kgf]")</f>
        <v/>
      </c>
      <c r="L125" s="1377"/>
      <c r="M125" s="1377"/>
      <c r="N125" s="1377"/>
      <c r="O125" s="1377"/>
      <c r="P125" s="467"/>
      <c r="Q125" s="1350" t="str">
        <f>IF(AD95="","","∑Ｐ＝Ｐt＋∑ＰBn＝")</f>
        <v/>
      </c>
      <c r="R125" s="1350"/>
      <c r="S125" s="1350"/>
      <c r="T125" s="1350"/>
      <c r="U125" s="1350"/>
      <c r="V125" s="1350"/>
      <c r="W125" s="1350"/>
      <c r="X125" s="1400" t="str">
        <f>IF(AD95="","",F122+INT(1000*(AD102*AD95*U97/10^6))/1000+INT(1000*(AD104*AD95*U97/10^6))/1000+INT(1000*(AD106*AD95*U97/10^6))/1000)</f>
        <v/>
      </c>
      <c r="Y125" s="1400"/>
      <c r="Z125" s="1350" t="str">
        <f>IF(F122="",""," [Kgf]")</f>
        <v/>
      </c>
      <c r="AA125" s="1350"/>
      <c r="AB125" s="468"/>
      <c r="AC125" s="468"/>
      <c r="AD125" s="468"/>
      <c r="AE125" s="372"/>
    </row>
    <row r="126" spans="2:31" s="253" customFormat="1" ht="15" customHeight="1">
      <c r="B126" s="1140"/>
      <c r="C126" s="261">
        <v>53</v>
      </c>
      <c r="D126" s="1378" t="str">
        <f>IF(AD106="","","PB3＝")</f>
        <v/>
      </c>
      <c r="E126" s="1379"/>
      <c r="F126" s="1377" t="str">
        <f>IF(AD106="","",AD106&amp;" × "&amp;AD95&amp;" × "&amp;U97&amp;" ×10^-6")</f>
        <v/>
      </c>
      <c r="G126" s="1377"/>
      <c r="H126" s="1377"/>
      <c r="I126" s="1377"/>
      <c r="J126" s="1377"/>
      <c r="K126" s="1377" t="str">
        <f>IF(AD106="","","＝"&amp;INT(1000*(AD106*AD95*U97/10^6))/1000&amp;" [Kgf]")</f>
        <v/>
      </c>
      <c r="L126" s="1377"/>
      <c r="M126" s="1377"/>
      <c r="N126" s="1377"/>
      <c r="O126" s="1377"/>
      <c r="P126" s="446"/>
      <c r="Q126" s="309"/>
      <c r="R126" s="309"/>
      <c r="S126" s="309"/>
      <c r="T126" s="309"/>
      <c r="U126" s="309"/>
      <c r="V126" s="309"/>
      <c r="W126" s="286"/>
      <c r="X126" s="311"/>
      <c r="Y126" s="320"/>
      <c r="Z126" s="286"/>
      <c r="AA126" s="286"/>
      <c r="AB126" s="286"/>
      <c r="AC126" s="286"/>
      <c r="AD126" s="286"/>
      <c r="AE126" s="287"/>
    </row>
    <row r="127" spans="2:31" s="253" customFormat="1" ht="15" customHeight="1">
      <c r="B127" s="1140"/>
      <c r="C127" s="285">
        <v>54</v>
      </c>
      <c r="D127" s="321"/>
      <c r="E127" s="312"/>
      <c r="F127" s="313"/>
      <c r="G127" s="313"/>
      <c r="H127" s="313"/>
      <c r="I127" s="313"/>
      <c r="J127" s="313"/>
      <c r="K127" s="313"/>
      <c r="L127" s="313"/>
      <c r="M127" s="313"/>
      <c r="N127" s="313"/>
      <c r="O127" s="313"/>
      <c r="P127" s="319"/>
      <c r="Q127" s="319"/>
      <c r="R127" s="319"/>
      <c r="S127" s="319"/>
      <c r="T127" s="319"/>
      <c r="U127" s="319"/>
      <c r="V127" s="319"/>
      <c r="W127" s="288"/>
      <c r="X127" s="290"/>
      <c r="Y127" s="322"/>
      <c r="Z127" s="288"/>
      <c r="AA127" s="288"/>
      <c r="AB127" s="288"/>
      <c r="AC127" s="288"/>
      <c r="AD127" s="288"/>
      <c r="AE127" s="289"/>
    </row>
    <row r="128" spans="2:31" s="253" customFormat="1" ht="7.5" customHeight="1" thickBot="1">
      <c r="B128" s="1140"/>
      <c r="C128" s="1380">
        <v>55</v>
      </c>
      <c r="D128" s="454"/>
      <c r="E128" s="454"/>
      <c r="F128" s="442"/>
      <c r="G128" s="1358" t="str">
        <f>IF(AD95="","",X124)</f>
        <v/>
      </c>
      <c r="H128" s="1358"/>
      <c r="I128" s="1358"/>
      <c r="J128" s="442"/>
      <c r="K128" s="1358" t="str">
        <f>IF(F122="","",X125)</f>
        <v/>
      </c>
      <c r="L128" s="1358"/>
      <c r="M128" s="1358"/>
      <c r="N128" s="442"/>
      <c r="O128" s="442"/>
      <c r="P128" s="427"/>
      <c r="Q128" s="427"/>
      <c r="R128" s="427"/>
      <c r="S128" s="427"/>
      <c r="T128" s="427"/>
      <c r="U128" s="427"/>
      <c r="V128" s="427"/>
      <c r="W128" s="440"/>
      <c r="X128" s="456"/>
      <c r="Y128" s="469"/>
      <c r="Z128" s="1396"/>
      <c r="AA128" s="1396"/>
      <c r="AB128" s="1396"/>
      <c r="AC128" s="1396"/>
      <c r="AD128" s="1396"/>
      <c r="AE128" s="1397"/>
    </row>
    <row r="129" spans="2:31" s="253" customFormat="1" ht="7.5" customHeight="1">
      <c r="B129" s="1140"/>
      <c r="C129" s="1264"/>
      <c r="D129" s="445"/>
      <c r="E129" s="1382" t="str">
        <f>IF(AD95="","","σ／f＝")</f>
        <v/>
      </c>
      <c r="F129" s="1382"/>
      <c r="G129" s="1359"/>
      <c r="H129" s="1359"/>
      <c r="I129" s="1359"/>
      <c r="J129" s="1362" t="str">
        <f>IF(AD95="","","＋")</f>
        <v/>
      </c>
      <c r="K129" s="1359"/>
      <c r="L129" s="1359"/>
      <c r="M129" s="1359"/>
      <c r="N129" s="1387" t="str">
        <f>IF(AD95="","","＝")</f>
        <v/>
      </c>
      <c r="O129" s="1387"/>
      <c r="P129" s="1389" t="str">
        <f>IF(F122="","",INT(1000*((X124/AD93/AD96)+(X125/AD94/AD97)))/1000)</f>
        <v/>
      </c>
      <c r="Q129" s="1390"/>
      <c r="R129" s="1391"/>
      <c r="S129" s="470"/>
      <c r="T129" s="1395" t="str">
        <f>IF(P129="","",IF(P129&lt;1.5,"＜1.5  となり合格です。","＞1.5 となり不合格です。"))</f>
        <v/>
      </c>
      <c r="U129" s="1395"/>
      <c r="V129" s="1395"/>
      <c r="W129" s="1395"/>
      <c r="X129" s="1395"/>
      <c r="Y129" s="1395"/>
      <c r="Z129" s="1398"/>
      <c r="AA129" s="1398"/>
      <c r="AB129" s="1398"/>
      <c r="AC129" s="1398"/>
      <c r="AD129" s="1398"/>
      <c r="AE129" s="1399"/>
    </row>
    <row r="130" spans="2:31" s="253" customFormat="1" ht="7.5" customHeight="1" thickBot="1">
      <c r="B130" s="1140"/>
      <c r="C130" s="1380">
        <v>56</v>
      </c>
      <c r="D130" s="413"/>
      <c r="E130" s="1382"/>
      <c r="F130" s="1382"/>
      <c r="G130" s="1381" t="str">
        <f>IF(AD95="","",AD93&amp;" × "&amp;AD96)</f>
        <v/>
      </c>
      <c r="H130" s="1381"/>
      <c r="I130" s="1381"/>
      <c r="J130" s="1362"/>
      <c r="K130" s="1360" t="str">
        <f>IF(AD95="","",AD94&amp;" × "&amp;AD97)</f>
        <v/>
      </c>
      <c r="L130" s="1360"/>
      <c r="M130" s="1360"/>
      <c r="N130" s="1388"/>
      <c r="O130" s="1388"/>
      <c r="P130" s="1392"/>
      <c r="Q130" s="1393"/>
      <c r="R130" s="1394"/>
      <c r="S130" s="471"/>
      <c r="T130" s="1395"/>
      <c r="U130" s="1395"/>
      <c r="V130" s="1395"/>
      <c r="W130" s="1395"/>
      <c r="X130" s="1395"/>
      <c r="Y130" s="1395"/>
      <c r="Z130" s="1383"/>
      <c r="AA130" s="1383"/>
      <c r="AB130" s="1383"/>
      <c r="AC130" s="1383"/>
      <c r="AD130" s="1383"/>
      <c r="AE130" s="1384"/>
    </row>
    <row r="131" spans="2:31" s="253" customFormat="1" ht="7.5" customHeight="1">
      <c r="B131" s="1140"/>
      <c r="C131" s="1264"/>
      <c r="D131" s="440"/>
      <c r="E131" s="440"/>
      <c r="F131" s="423"/>
      <c r="G131" s="1381"/>
      <c r="H131" s="1381"/>
      <c r="I131" s="1381"/>
      <c r="J131" s="423"/>
      <c r="K131" s="1381"/>
      <c r="L131" s="1381"/>
      <c r="M131" s="1381"/>
      <c r="N131" s="422"/>
      <c r="O131" s="472"/>
      <c r="P131" s="472"/>
      <c r="Q131" s="367"/>
      <c r="R131" s="367"/>
      <c r="S131" s="367"/>
      <c r="T131" s="367"/>
      <c r="U131" s="367"/>
      <c r="V131" s="440"/>
      <c r="W131" s="440"/>
      <c r="X131" s="440"/>
      <c r="Y131" s="440"/>
      <c r="Z131" s="1385"/>
      <c r="AA131" s="1385"/>
      <c r="AB131" s="1385"/>
      <c r="AC131" s="1385"/>
      <c r="AD131" s="1385"/>
      <c r="AE131" s="1386"/>
    </row>
    <row r="132" spans="2:31" s="253" customFormat="1" ht="15" customHeight="1">
      <c r="B132" s="1140"/>
      <c r="C132" s="261">
        <v>57</v>
      </c>
      <c r="D132" s="497"/>
      <c r="E132" s="498"/>
      <c r="F132" s="499"/>
      <c r="G132" s="499"/>
      <c r="H132" s="500"/>
      <c r="I132" s="499"/>
      <c r="J132" s="499"/>
      <c r="K132" s="498"/>
      <c r="L132" s="501"/>
      <c r="M132" s="501"/>
      <c r="N132" s="502"/>
      <c r="O132" s="502"/>
      <c r="P132" s="502"/>
      <c r="Q132" s="502"/>
      <c r="R132" s="502"/>
      <c r="S132" s="502"/>
      <c r="T132" s="502"/>
      <c r="U132" s="502"/>
      <c r="V132" s="502"/>
      <c r="W132" s="502"/>
      <c r="X132" s="502"/>
      <c r="Y132" s="502"/>
      <c r="Z132" s="502"/>
      <c r="AA132" s="502"/>
      <c r="AB132" s="503"/>
      <c r="AC132" s="99" t="s">
        <v>341</v>
      </c>
      <c r="AD132" s="504"/>
      <c r="AE132" s="505"/>
    </row>
    <row r="133" spans="2:31" s="253" customFormat="1" ht="4.5" customHeight="1">
      <c r="B133" s="1140"/>
      <c r="T133" s="291"/>
    </row>
    <row r="134" spans="2:31">
      <c r="B134" s="249"/>
    </row>
  </sheetData>
  <sheetProtection password="B220" sheet="1" objects="1" scenarios="1" formatCells="0"/>
  <mergeCells count="307">
    <mergeCell ref="X108:Z108"/>
    <mergeCell ref="AB108:AC108"/>
    <mergeCell ref="D104:D107"/>
    <mergeCell ref="E104:E107"/>
    <mergeCell ref="F104:G107"/>
    <mergeCell ref="H104:H107"/>
    <mergeCell ref="I104:I107"/>
    <mergeCell ref="J104:K107"/>
    <mergeCell ref="L104:L107"/>
    <mergeCell ref="AA104:AA105"/>
    <mergeCell ref="AB104:AC105"/>
    <mergeCell ref="X104:Z105"/>
    <mergeCell ref="D5:I6"/>
    <mergeCell ref="J5:P6"/>
    <mergeCell ref="Q5:T5"/>
    <mergeCell ref="U5:AB5"/>
    <mergeCell ref="Q6:T6"/>
    <mergeCell ref="U6:X6"/>
    <mergeCell ref="Y6:Z6"/>
    <mergeCell ref="AA6:AB6"/>
    <mergeCell ref="AE102:AE103"/>
    <mergeCell ref="AA100:AE100"/>
    <mergeCell ref="X99:Z99"/>
    <mergeCell ref="X100:Z100"/>
    <mergeCell ref="X102:Z103"/>
    <mergeCell ref="AA102:AA103"/>
    <mergeCell ref="AB102:AC103"/>
    <mergeCell ref="AD102:AD103"/>
    <mergeCell ref="AB93:AC93"/>
    <mergeCell ref="X94:Z94"/>
    <mergeCell ref="AB94:AC94"/>
    <mergeCell ref="AB98:AC98"/>
    <mergeCell ref="AA101:AE101"/>
    <mergeCell ref="X98:Z98"/>
    <mergeCell ref="AA99:AE99"/>
    <mergeCell ref="AD94:AE94"/>
    <mergeCell ref="X93:Z93"/>
    <mergeCell ref="AD93:AE93"/>
    <mergeCell ref="X90:Z90"/>
    <mergeCell ref="AA90:AE90"/>
    <mergeCell ref="X91:Z91"/>
    <mergeCell ref="X92:Z92"/>
    <mergeCell ref="AA92:AE92"/>
    <mergeCell ref="AA91:AE91"/>
    <mergeCell ref="AE106:AE107"/>
    <mergeCell ref="AD95:AE95"/>
    <mergeCell ref="X106:Z107"/>
    <mergeCell ref="AA106:AA107"/>
    <mergeCell ref="AB106:AC107"/>
    <mergeCell ref="AE104:AE105"/>
    <mergeCell ref="AD104:AD105"/>
    <mergeCell ref="AD106:AD107"/>
    <mergeCell ref="X101:Z101"/>
    <mergeCell ref="AD97:AE97"/>
    <mergeCell ref="AB95:AC95"/>
    <mergeCell ref="X96:Z96"/>
    <mergeCell ref="X95:Z95"/>
    <mergeCell ref="AB96:AC96"/>
    <mergeCell ref="AD98:AE98"/>
    <mergeCell ref="AD96:AE96"/>
    <mergeCell ref="AB97:AC97"/>
    <mergeCell ref="X97:Z97"/>
    <mergeCell ref="C106:C107"/>
    <mergeCell ref="D101:G103"/>
    <mergeCell ref="H101:K103"/>
    <mergeCell ref="L101:Q101"/>
    <mergeCell ref="C102:C103"/>
    <mergeCell ref="C104:C105"/>
    <mergeCell ref="L102:Q103"/>
    <mergeCell ref="M104:M107"/>
    <mergeCell ref="T104:U107"/>
    <mergeCell ref="V104:W107"/>
    <mergeCell ref="R101:W101"/>
    <mergeCell ref="R102:W103"/>
    <mergeCell ref="U97:V97"/>
    <mergeCell ref="L90:U91"/>
    <mergeCell ref="L92:M92"/>
    <mergeCell ref="L93:M93"/>
    <mergeCell ref="L100:W100"/>
    <mergeCell ref="N93:Q93"/>
    <mergeCell ref="R93:U93"/>
    <mergeCell ref="N92:Q92"/>
    <mergeCell ref="R92:U92"/>
    <mergeCell ref="V92:W92"/>
    <mergeCell ref="V90:W91"/>
    <mergeCell ref="S95:T95"/>
    <mergeCell ref="S96:T96"/>
    <mergeCell ref="S97:T97"/>
    <mergeCell ref="S98:T98"/>
    <mergeCell ref="U96:V96"/>
    <mergeCell ref="U98:V98"/>
    <mergeCell ref="U99:V99"/>
    <mergeCell ref="U95:V95"/>
    <mergeCell ref="D65:I66"/>
    <mergeCell ref="J65:P66"/>
    <mergeCell ref="Q65:T65"/>
    <mergeCell ref="Q66:T66"/>
    <mergeCell ref="U66:X66"/>
    <mergeCell ref="Y66:Z66"/>
    <mergeCell ref="U65:AB65"/>
    <mergeCell ref="Q52:T52"/>
    <mergeCell ref="Y46:AE46"/>
    <mergeCell ref="N46:X46"/>
    <mergeCell ref="AA48:AB48"/>
    <mergeCell ref="AD49:AE49"/>
    <mergeCell ref="F57:H57"/>
    <mergeCell ref="J57:L57"/>
    <mergeCell ref="H59:I59"/>
    <mergeCell ref="F47:G47"/>
    <mergeCell ref="F50:G50"/>
    <mergeCell ref="K51:L51"/>
    <mergeCell ref="F51:G51"/>
    <mergeCell ref="I50:J50"/>
    <mergeCell ref="F48:G48"/>
    <mergeCell ref="V80:X80"/>
    <mergeCell ref="AC65:AE66"/>
    <mergeCell ref="AA66:AB66"/>
    <mergeCell ref="X32:AC32"/>
    <mergeCell ref="T41:U42"/>
    <mergeCell ref="S34:T34"/>
    <mergeCell ref="N34:R34"/>
    <mergeCell ref="AA33:AC33"/>
    <mergeCell ref="R37:U37"/>
    <mergeCell ref="V37:W38"/>
    <mergeCell ref="X37:Y38"/>
    <mergeCell ref="Z37:AA38"/>
    <mergeCell ref="AD54:AE54"/>
    <mergeCell ref="AA58:AB58"/>
    <mergeCell ref="AD58:AE58"/>
    <mergeCell ref="AD59:AE59"/>
    <mergeCell ref="AD53:AE53"/>
    <mergeCell ref="AA34:AC34"/>
    <mergeCell ref="AD34:AE34"/>
    <mergeCell ref="AB43:AB44"/>
    <mergeCell ref="B2:B63"/>
    <mergeCell ref="N30:Q30"/>
    <mergeCell ref="R30:U30"/>
    <mergeCell ref="V30:W30"/>
    <mergeCell ref="X30:Y30"/>
    <mergeCell ref="X27:Y29"/>
    <mergeCell ref="N33:S33"/>
    <mergeCell ref="N31:Q31"/>
    <mergeCell ref="R31:U31"/>
    <mergeCell ref="U34:V34"/>
    <mergeCell ref="G16:I16"/>
    <mergeCell ref="N27:W29"/>
    <mergeCell ref="V20:X20"/>
    <mergeCell ref="G17:I17"/>
    <mergeCell ref="U33:W33"/>
    <mergeCell ref="N32:W32"/>
    <mergeCell ref="V31:W31"/>
    <mergeCell ref="V36:AE36"/>
    <mergeCell ref="V39:W40"/>
    <mergeCell ref="X39:X40"/>
    <mergeCell ref="Y39:Y40"/>
    <mergeCell ref="Z39:Z40"/>
    <mergeCell ref="AB53:AC53"/>
    <mergeCell ref="H37:H38"/>
    <mergeCell ref="AC2:AE2"/>
    <mergeCell ref="AC5:AE6"/>
    <mergeCell ref="Z30:AA30"/>
    <mergeCell ref="AB30:AC30"/>
    <mergeCell ref="AD30:AE30"/>
    <mergeCell ref="Z27:AA29"/>
    <mergeCell ref="AB27:AC29"/>
    <mergeCell ref="AD32:AE32"/>
    <mergeCell ref="X33:Z33"/>
    <mergeCell ref="AD27:AE29"/>
    <mergeCell ref="J37:K39"/>
    <mergeCell ref="L37:M39"/>
    <mergeCell ref="N37:Q37"/>
    <mergeCell ref="AD33:AE33"/>
    <mergeCell ref="X34:Z34"/>
    <mergeCell ref="C38:C39"/>
    <mergeCell ref="I38:I39"/>
    <mergeCell ref="N38:Q39"/>
    <mergeCell ref="R38:U39"/>
    <mergeCell ref="D36:H36"/>
    <mergeCell ref="I36:I37"/>
    <mergeCell ref="J36:M36"/>
    <mergeCell ref="N36:U36"/>
    <mergeCell ref="F37:F38"/>
    <mergeCell ref="G37:G38"/>
    <mergeCell ref="I42:I43"/>
    <mergeCell ref="J43:K44"/>
    <mergeCell ref="D44:E44"/>
    <mergeCell ref="K41:K42"/>
    <mergeCell ref="C40:C41"/>
    <mergeCell ref="D40:E40"/>
    <mergeCell ref="F40:F41"/>
    <mergeCell ref="G40:G41"/>
    <mergeCell ref="C42:C43"/>
    <mergeCell ref="D42:E43"/>
    <mergeCell ref="F42:F43"/>
    <mergeCell ref="G42:G43"/>
    <mergeCell ref="M41:M42"/>
    <mergeCell ref="H40:H41"/>
    <mergeCell ref="I40:I41"/>
    <mergeCell ref="D41:E41"/>
    <mergeCell ref="J41:J42"/>
    <mergeCell ref="D46:K46"/>
    <mergeCell ref="V43:AA44"/>
    <mergeCell ref="AC43:AC44"/>
    <mergeCell ref="AD43:AD44"/>
    <mergeCell ref="V41:Y42"/>
    <mergeCell ref="AB37:AC42"/>
    <mergeCell ref="Z41:Z42"/>
    <mergeCell ref="AA41:AA42"/>
    <mergeCell ref="AD37:AE42"/>
    <mergeCell ref="AA39:AA40"/>
    <mergeCell ref="R43:U44"/>
    <mergeCell ref="L41:L42"/>
    <mergeCell ref="AE43:AE44"/>
    <mergeCell ref="R41:S42"/>
    <mergeCell ref="P41:Q42"/>
    <mergeCell ref="N41:O42"/>
    <mergeCell ref="L43:M44"/>
    <mergeCell ref="N43:Q44"/>
    <mergeCell ref="H42:H43"/>
    <mergeCell ref="B64:B133"/>
    <mergeCell ref="L95:R95"/>
    <mergeCell ref="L96:R96"/>
    <mergeCell ref="L97:R97"/>
    <mergeCell ref="L98:R98"/>
    <mergeCell ref="C116:C117"/>
    <mergeCell ref="R114:T115"/>
    <mergeCell ref="R116:T117"/>
    <mergeCell ref="S99:T99"/>
    <mergeCell ref="D100:K100"/>
    <mergeCell ref="F110:G111"/>
    <mergeCell ref="F112:G113"/>
    <mergeCell ref="H111:H112"/>
    <mergeCell ref="N104:Q107"/>
    <mergeCell ref="I110:K111"/>
    <mergeCell ref="I112:J113"/>
    <mergeCell ref="R104:S107"/>
    <mergeCell ref="M119:O120"/>
    <mergeCell ref="P118:P119"/>
    <mergeCell ref="Q111:Q112"/>
    <mergeCell ref="R112:T113"/>
    <mergeCell ref="C128:C129"/>
    <mergeCell ref="D125:E125"/>
    <mergeCell ref="D126:E126"/>
    <mergeCell ref="C112:C113"/>
    <mergeCell ref="C120:C121"/>
    <mergeCell ref="E114:E115"/>
    <mergeCell ref="F120:F121"/>
    <mergeCell ref="F114:G115"/>
    <mergeCell ref="AA111:AB112"/>
    <mergeCell ref="F126:J126"/>
    <mergeCell ref="K126:O126"/>
    <mergeCell ref="Q125:W125"/>
    <mergeCell ref="U115:X116"/>
    <mergeCell ref="D111:E112"/>
    <mergeCell ref="C118:C119"/>
    <mergeCell ref="C114:C115"/>
    <mergeCell ref="U111:X112"/>
    <mergeCell ref="R110:T111"/>
    <mergeCell ref="H114:I115"/>
    <mergeCell ref="R118:T119"/>
    <mergeCell ref="Q119:Q120"/>
    <mergeCell ref="R120:T121"/>
    <mergeCell ref="P120:P121"/>
    <mergeCell ref="C110:C111"/>
    <mergeCell ref="P110:P111"/>
    <mergeCell ref="F125:J125"/>
    <mergeCell ref="K125:O125"/>
    <mergeCell ref="H2:V2"/>
    <mergeCell ref="H3:V3"/>
    <mergeCell ref="I4:V4"/>
    <mergeCell ref="Y111:Z112"/>
    <mergeCell ref="C130:C131"/>
    <mergeCell ref="J129:J130"/>
    <mergeCell ref="K130:M131"/>
    <mergeCell ref="K128:M129"/>
    <mergeCell ref="E129:F130"/>
    <mergeCell ref="G130:I131"/>
    <mergeCell ref="G128:I129"/>
    <mergeCell ref="Z130:AE131"/>
    <mergeCell ref="N129:O130"/>
    <mergeCell ref="P129:R130"/>
    <mergeCell ref="T129:Y130"/>
    <mergeCell ref="Z128:AE129"/>
    <mergeCell ref="U119:X120"/>
    <mergeCell ref="Q115:Q116"/>
    <mergeCell ref="Y115:Z116"/>
    <mergeCell ref="AA115:AB116"/>
    <mergeCell ref="Y119:Z120"/>
    <mergeCell ref="AA119:AB120"/>
    <mergeCell ref="D119:E120"/>
    <mergeCell ref="F118:F119"/>
    <mergeCell ref="X125:Y125"/>
    <mergeCell ref="Z125:AA125"/>
    <mergeCell ref="P112:P113"/>
    <mergeCell ref="P114:P115"/>
    <mergeCell ref="P116:P117"/>
    <mergeCell ref="D124:E124"/>
    <mergeCell ref="F124:J124"/>
    <mergeCell ref="K124:O124"/>
    <mergeCell ref="Q124:W124"/>
    <mergeCell ref="X124:Y124"/>
    <mergeCell ref="Z124:AA124"/>
    <mergeCell ref="M111:O112"/>
    <mergeCell ref="M115:O116"/>
    <mergeCell ref="G119:I120"/>
    <mergeCell ref="F122:G122"/>
    <mergeCell ref="H122:I122"/>
  </mergeCells>
  <phoneticPr fontId="3"/>
  <dataValidations disablePrompts="1" count="1">
    <dataValidation type="decimal" operator="equal" allowBlank="1" showInputMessage="1" showErrorMessage="1" sqref="AE109">
      <formula1>9999</formula1>
    </dataValidation>
  </dataValidations>
  <pageMargins left="0.55118110236220474" right="0.39370078740157483" top="0.35433070866141736" bottom="0.35433070866141736" header="0" footer="0"/>
  <pageSetup paperSize="9" orientation="portrait" r:id="rId1"/>
  <headerFooter alignWithMargins="0"/>
  <rowBreaks count="1" manualBreakCount="1">
    <brk id="63" min="1" max="30" man="1"/>
  </rowBreaks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自立盤-例</vt:lpstr>
      <vt:lpstr>自立盤</vt:lpstr>
      <vt:lpstr>RC壁掛盤-例</vt:lpstr>
      <vt:lpstr>RC壁掛盤</vt:lpstr>
      <vt:lpstr>LGS壁掛盤-例</vt:lpstr>
      <vt:lpstr>LGS壁掛盤</vt:lpstr>
      <vt:lpstr>LGS壁掛盤!Print_Area</vt:lpstr>
      <vt:lpstr>'LGS壁掛盤-例'!Print_Area</vt:lpstr>
      <vt:lpstr>RC壁掛盤!Print_Area</vt:lpstr>
      <vt:lpstr>'RC壁掛盤-例'!Print_Area</vt:lpstr>
      <vt:lpstr>自立盤!Print_Area</vt:lpstr>
      <vt:lpstr>'自立盤-例'!Print_Area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FJ-USER</cp:lastModifiedBy>
  <cp:lastPrinted>2009-12-15T01:10:24Z</cp:lastPrinted>
  <dcterms:created xsi:type="dcterms:W3CDTF">2004-01-23T04:44:07Z</dcterms:created>
  <dcterms:modified xsi:type="dcterms:W3CDTF">2017-06-24T11:31:45Z</dcterms:modified>
</cp:coreProperties>
</file>